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ylo\Desktop\1 Eva 2022\Battleacts100\Website Redo 2024\"/>
    </mc:Choice>
  </mc:AlternateContent>
  <xr:revisionPtr revIDLastSave="0" documentId="8_{CA6DBBB4-0A46-4354-9DF9-6736468614F4}" xr6:coauthVersionLast="47" xr6:coauthVersionMax="47" xr10:uidLastSave="{00000000-0000-0000-0000-000000000000}"/>
  <bookViews>
    <workbookView xWindow="-108" yWindow="-108" windowWidth="23256" windowHeight="12576" xr2:uid="{93BC2C73-9E8D-4E4C-8155-CB109312028C}"/>
  </bookViews>
  <sheets>
    <sheet name="TOC" sheetId="1" r:id="rId1"/>
    <sheet name="1" sheetId="2" r:id="rId2"/>
    <sheet name="2" sheetId="3" r:id="rId3"/>
    <sheet name="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5" l="1"/>
  <c r="P5" i="5" s="1"/>
  <c r="L15" i="5"/>
  <c r="L14" i="5"/>
  <c r="L13" i="5"/>
  <c r="O4" i="5"/>
  <c r="O5" i="5" s="1"/>
  <c r="N4" i="5"/>
  <c r="N5" i="5" s="1"/>
  <c r="M4" i="5"/>
  <c r="M5" i="5" s="1"/>
  <c r="O10" i="5" s="1"/>
  <c r="M11" i="5" s="1"/>
  <c r="L4" i="5"/>
  <c r="L5" i="5" s="1"/>
  <c r="K12" i="3"/>
  <c r="M7" i="3"/>
  <c r="M9" i="3" s="1"/>
  <c r="M4" i="3"/>
  <c r="P3" i="3"/>
  <c r="M24" i="2"/>
  <c r="L21" i="2"/>
  <c r="N17" i="2"/>
  <c r="L19" i="2" s="1"/>
  <c r="Q12" i="2"/>
  <c r="L11" i="2"/>
  <c r="L9" i="2"/>
  <c r="L8" i="2"/>
  <c r="E13" i="2"/>
  <c r="N4" i="2" s="1"/>
  <c r="L6" i="2" s="1"/>
  <c r="L14" i="2" s="1"/>
  <c r="E14" i="2"/>
  <c r="E15" i="2"/>
  <c r="Q25" i="2" s="1"/>
  <c r="E16" i="2"/>
  <c r="E12" i="2"/>
  <c r="J30" i="2" l="1"/>
  <c r="L22" i="2"/>
  <c r="R16" i="5"/>
  <c r="M18" i="5" s="1"/>
  <c r="L27" i="2"/>
</calcChain>
</file>

<file path=xl/sharedStrings.xml><?xml version="1.0" encoding="utf-8"?>
<sst xmlns="http://schemas.openxmlformats.org/spreadsheetml/2006/main" count="189" uniqueCount="148">
  <si>
    <t>Question</t>
  </si>
  <si>
    <t>Type</t>
  </si>
  <si>
    <t>Reading:</t>
  </si>
  <si>
    <t>Model:</t>
  </si>
  <si>
    <t>Problem Type:</t>
  </si>
  <si>
    <t>Given</t>
  </si>
  <si>
    <t>Find</t>
  </si>
  <si>
    <t>Return to TOC</t>
  </si>
  <si>
    <t>Verrall.ExpertOpinion</t>
  </si>
  <si>
    <t>2017 Exam 7 Q11</t>
  </si>
  <si>
    <t>Given the following information:</t>
  </si>
  <si>
    <t>Cumulative reported losses at 24 months for accident year 2015.</t>
  </si>
  <si>
    <t>The following reported development factors were derived:</t>
  </si>
  <si>
    <t>Age</t>
  </si>
  <si>
    <t>Loss</t>
  </si>
  <si>
    <t>Development</t>
  </si>
  <si>
    <t>Factor</t>
  </si>
  <si>
    <t>Cumulative</t>
  </si>
  <si>
    <t>% Reported</t>
  </si>
  <si>
    <r>
      <t xml:space="preserve">development year </t>
    </r>
    <r>
      <rPr>
        <i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.</t>
    </r>
  </si>
  <si>
    <r>
      <t xml:space="preserve">• The prior distribution for </t>
    </r>
    <r>
      <rPr>
        <i/>
        <sz val="11"/>
        <color theme="1"/>
        <rFont val="Calibri"/>
        <family val="2"/>
        <scheme val="minor"/>
      </rPr>
      <t>x</t>
    </r>
    <r>
      <rPr>
        <i/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is gamma with mean </t>
    </r>
    <r>
      <rPr>
        <sz val="11"/>
        <color theme="1"/>
        <rFont val="Calibri"/>
        <family val="2"/>
      </rPr>
      <t>α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 xml:space="preserve"> / β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 xml:space="preserve"> and variance α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 xml:space="preserve"> / β</t>
    </r>
    <r>
      <rPr>
        <vertAlign val="subscript"/>
        <sz val="11"/>
        <color theme="1"/>
        <rFont val="Calibri"/>
        <family val="2"/>
      </rPr>
      <t>i</t>
    </r>
    <r>
      <rPr>
        <vertAlign val="superscript"/>
        <sz val="11"/>
        <color theme="1"/>
        <rFont val="Calibri"/>
        <family val="2"/>
      </rPr>
      <t>2</t>
    </r>
  </si>
  <si>
    <r>
      <t xml:space="preserve">• The variable </t>
    </r>
    <r>
      <rPr>
        <i/>
        <sz val="11"/>
        <color theme="1"/>
        <rFont val="Calibri"/>
        <family val="2"/>
        <scheme val="minor"/>
      </rPr>
      <t>y</t>
    </r>
    <r>
      <rPr>
        <i/>
        <vertAlign val="sub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represents the proportion of ultimate losses that emerge in</t>
    </r>
  </si>
  <si>
    <r>
      <t xml:space="preserve">mean </t>
    </r>
    <r>
      <rPr>
        <i/>
        <sz val="11"/>
        <color theme="1"/>
        <rFont val="Calibri"/>
        <family val="2"/>
        <scheme val="minor"/>
      </rPr>
      <t>x</t>
    </r>
    <r>
      <rPr>
        <i/>
        <vertAlign val="subscript"/>
        <sz val="11"/>
        <color theme="1"/>
        <rFont val="Calibri"/>
        <family val="2"/>
        <scheme val="minor"/>
      </rPr>
      <t>i</t>
    </r>
    <r>
      <rPr>
        <i/>
        <sz val="11"/>
        <color theme="1"/>
        <rFont val="Calibri"/>
        <family val="2"/>
        <scheme val="minor"/>
      </rPr>
      <t>y</t>
    </r>
    <r>
      <rPr>
        <i/>
        <vertAlign val="sub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and variance </t>
    </r>
    <r>
      <rPr>
        <sz val="11"/>
        <color theme="1"/>
        <rFont val="Calibri"/>
        <family val="2"/>
      </rPr>
      <t>φ</t>
    </r>
    <r>
      <rPr>
        <i/>
        <sz val="11"/>
        <color theme="1"/>
        <rFont val="Calibri"/>
        <family val="2"/>
      </rPr>
      <t>x</t>
    </r>
    <r>
      <rPr>
        <i/>
        <vertAlign val="subscript"/>
        <sz val="11"/>
        <color theme="1"/>
        <rFont val="Calibri"/>
        <family val="2"/>
      </rPr>
      <t>i</t>
    </r>
    <r>
      <rPr>
        <i/>
        <sz val="11"/>
        <color theme="1"/>
        <rFont val="Calibri"/>
        <family val="2"/>
      </rPr>
      <t>y</t>
    </r>
    <r>
      <rPr>
        <i/>
        <vertAlign val="subscript"/>
        <sz val="11"/>
        <color theme="1"/>
        <rFont val="Calibri"/>
        <family val="2"/>
      </rPr>
      <t>j</t>
    </r>
  </si>
  <si>
    <r>
      <t xml:space="preserve">• Incremental losses, </t>
    </r>
    <r>
      <rPr>
        <i/>
        <sz val="11"/>
        <color theme="1"/>
        <rFont val="Calibri"/>
        <family val="2"/>
        <scheme val="minor"/>
      </rPr>
      <t>C</t>
    </r>
    <r>
      <rPr>
        <i/>
        <vertAlign val="subscript"/>
        <sz val="11"/>
        <color theme="1"/>
        <rFont val="Calibri"/>
        <family val="2"/>
        <scheme val="minor"/>
      </rPr>
      <t>i,j</t>
    </r>
    <r>
      <rPr>
        <sz val="11"/>
        <color theme="1"/>
        <rFont val="Calibri"/>
        <family val="2"/>
        <scheme val="minor"/>
      </rPr>
      <t>, follow an over-dispersed Poisson distribution with</t>
    </r>
  </si>
  <si>
    <r>
      <t xml:space="preserve">• The variable </t>
    </r>
    <r>
      <rPr>
        <i/>
        <sz val="11"/>
        <color theme="1"/>
        <rFont val="Calibri"/>
        <family val="2"/>
        <scheme val="minor"/>
      </rPr>
      <t>x</t>
    </r>
    <r>
      <rPr>
        <i/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represents the expected ultimate losses for accident year 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.</t>
    </r>
  </si>
  <si>
    <r>
      <t xml:space="preserve">Dispersion parameter, </t>
    </r>
    <r>
      <rPr>
        <sz val="11"/>
        <color theme="1"/>
        <rFont val="Calibri"/>
        <family val="2"/>
      </rPr>
      <t>φ, for the over-dispersed Poisson distribution.</t>
    </r>
  </si>
  <si>
    <r>
      <rPr>
        <sz val="11"/>
        <color theme="1"/>
        <rFont val="Calibri"/>
        <family val="2"/>
      </rPr>
      <t>β</t>
    </r>
    <r>
      <rPr>
        <vertAlign val="subscript"/>
        <sz val="11"/>
        <color theme="1"/>
        <rFont val="Calibri"/>
        <family val="2"/>
      </rPr>
      <t>24</t>
    </r>
  </si>
  <si>
    <r>
      <t>α</t>
    </r>
    <r>
      <rPr>
        <vertAlign val="subscript"/>
        <sz val="11"/>
        <color theme="1"/>
        <rFont val="Calibri"/>
        <family val="2"/>
      </rPr>
      <t>24</t>
    </r>
  </si>
  <si>
    <r>
      <t xml:space="preserve">The mean of </t>
    </r>
    <r>
      <rPr>
        <i/>
        <sz val="11"/>
        <color theme="1"/>
        <rFont val="Calibri"/>
        <family val="2"/>
        <scheme val="minor"/>
      </rPr>
      <t>C</t>
    </r>
    <r>
      <rPr>
        <i/>
        <vertAlign val="subscript"/>
        <sz val="11"/>
        <color theme="1"/>
        <rFont val="Calibri"/>
        <family val="2"/>
        <scheme val="minor"/>
      </rPr>
      <t>i,j</t>
    </r>
    <r>
      <rPr>
        <sz val="11"/>
        <color theme="1"/>
        <rFont val="Calibri"/>
        <family val="2"/>
        <scheme val="minor"/>
      </rPr>
      <t xml:space="preserve"> for this Bayesian model is:</t>
    </r>
  </si>
  <si>
    <t>where</t>
  </si>
  <si>
    <r>
      <rPr>
        <sz val="11"/>
        <color theme="1"/>
        <rFont val="Calibri"/>
        <family val="2"/>
      </rPr>
      <t>λ</t>
    </r>
    <r>
      <rPr>
        <i/>
        <vertAlign val="subscript"/>
        <sz val="11"/>
        <color theme="1"/>
        <rFont val="Calibri"/>
        <family val="2"/>
      </rPr>
      <t>j</t>
    </r>
    <r>
      <rPr>
        <sz val="11"/>
        <color theme="1"/>
        <rFont val="Calibri"/>
        <family val="2"/>
      </rPr>
      <t xml:space="preserve"> is the incremental chain ladder loss development factor for development year </t>
    </r>
    <r>
      <rPr>
        <i/>
        <sz val="11"/>
        <color theme="1"/>
        <rFont val="Calibri"/>
        <family val="2"/>
      </rPr>
      <t>j.</t>
    </r>
  </si>
  <si>
    <r>
      <rPr>
        <i/>
        <sz val="11"/>
        <color theme="1"/>
        <rFont val="Calibri"/>
        <family val="2"/>
        <scheme val="minor"/>
      </rPr>
      <t>D</t>
    </r>
    <r>
      <rPr>
        <i/>
        <vertAlign val="subscript"/>
        <sz val="11"/>
        <color theme="1"/>
        <rFont val="Calibri"/>
        <family val="2"/>
        <scheme val="minor"/>
      </rPr>
      <t>i,j</t>
    </r>
    <r>
      <rPr>
        <sz val="11"/>
        <color theme="1"/>
        <rFont val="Calibri"/>
        <family val="2"/>
        <scheme val="minor"/>
      </rPr>
      <t xml:space="preserve"> is the cumulative losses for accident year </t>
    </r>
    <r>
      <rPr>
        <i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 xml:space="preserve">as of development year </t>
    </r>
    <r>
      <rPr>
        <i/>
        <sz val="11"/>
        <color theme="1"/>
        <rFont val="Calibri"/>
        <family val="2"/>
        <scheme val="minor"/>
      </rPr>
      <t>j.</t>
    </r>
  </si>
  <si>
    <t>a.) Calculate the incremental losses for accident year 2015 expected to emerge</t>
  </si>
  <si>
    <t>between 24 and 48 months of development using the model.</t>
  </si>
  <si>
    <t xml:space="preserve">b.) Identify and briefly describe what parameter in the model would have to </t>
  </si>
  <si>
    <t>change in order to produce IBNR estimates closer to chain ladder indications.</t>
  </si>
  <si>
    <t>Calculate the incremental loss emergence</t>
  </si>
  <si>
    <t>2017 Exam 7 Q11: Calculate the incremental loss emergence</t>
  </si>
  <si>
    <t>2016 Exam 7 Q11: Calculate the variance of the losses</t>
  </si>
  <si>
    <t>2016 Exam 7 Q11</t>
  </si>
  <si>
    <t>Calculate the variance of the losses</t>
  </si>
  <si>
    <t>An actuary is building a stochastic chain ladder model and is considering the</t>
  </si>
  <si>
    <t>following distributions:</t>
  </si>
  <si>
    <t>• Over-Dispersed Poisson</t>
  </si>
  <si>
    <t>• Over-Dispersed Negative Binomial</t>
  </si>
  <si>
    <t>• Normal</t>
  </si>
  <si>
    <t>Actual accident year 2015 losses at 12 months:</t>
  </si>
  <si>
    <t>Estimated chain-ladder accident year 2015 losses at 24 months</t>
  </si>
  <si>
    <t>a.) For each of the following distributions, calculate the variance of the accident</t>
  </si>
  <si>
    <t>year 2015 losses at 24 months.</t>
  </si>
  <si>
    <r>
      <t xml:space="preserve">i. Over-dispersed Poisson model with </t>
    </r>
    <r>
      <rPr>
        <sz val="11"/>
        <color theme="1"/>
        <rFont val="Calibri"/>
        <family val="2"/>
      </rPr>
      <t>φ = 1.5.</t>
    </r>
  </si>
  <si>
    <r>
      <t xml:space="preserve">ii. Over-dispersed negative binomial model with </t>
    </r>
    <r>
      <rPr>
        <sz val="11"/>
        <color theme="1"/>
        <rFont val="Calibri"/>
        <family val="2"/>
      </rPr>
      <t>φ = 1.25.</t>
    </r>
  </si>
  <si>
    <r>
      <t xml:space="preserve">iii. Normally distributed model with </t>
    </r>
    <r>
      <rPr>
        <sz val="11"/>
        <color theme="1"/>
        <rFont val="Calibri"/>
        <family val="2"/>
      </rPr>
      <t>φ = 1.75.</t>
    </r>
  </si>
  <si>
    <t>b.) The actuary wants to use a model where the connection to the chain-ladder</t>
  </si>
  <si>
    <t>method is immediately apparent. Identify and briefly explain which of the three</t>
  </si>
  <si>
    <t>models under consideration would achieve this.</t>
  </si>
  <si>
    <t>c.) The loss development triangle being used has a column of incremental values</t>
  </si>
  <si>
    <t>with a negative sum. The actuary wants to use a model that does not require</t>
  </si>
  <si>
    <t>adjustments to the data. Identify and briefly explain which of the three models</t>
  </si>
  <si>
    <t>under consideration would achieve this.</t>
  </si>
  <si>
    <t>2012 Exam 7 Q8</t>
  </si>
  <si>
    <t>Given the following loss development triangle and selections:</t>
  </si>
  <si>
    <t>Incremental Incurred Losses ($000)</t>
  </si>
  <si>
    <t>Accident</t>
  </si>
  <si>
    <t>Year</t>
  </si>
  <si>
    <t>As of (months)</t>
  </si>
  <si>
    <t>0 – 12</t>
  </si>
  <si>
    <t>12 – 24</t>
  </si>
  <si>
    <t>24 – 36</t>
  </si>
  <si>
    <t>36 – 48</t>
  </si>
  <si>
    <t>48 – 60</t>
  </si>
  <si>
    <t>Selected Age-to-Age Link Ratios</t>
  </si>
  <si>
    <t>60 – Ult</t>
  </si>
  <si>
    <r>
      <t xml:space="preserve">• The variable </t>
    </r>
    <r>
      <rPr>
        <i/>
        <sz val="11"/>
        <color theme="1"/>
        <rFont val="Calibri"/>
        <family val="2"/>
        <scheme val="minor"/>
      </rPr>
      <t>yj</t>
    </r>
    <r>
      <rPr>
        <sz val="11"/>
        <color theme="1"/>
        <rFont val="Calibri"/>
        <family val="2"/>
        <scheme val="minor"/>
      </rPr>
      <t xml:space="preserve"> represents the proportion of ultimate losses that emerge in</t>
    </r>
  </si>
  <si>
    <t xml:space="preserve">where </t>
  </si>
  <si>
    <t xml:space="preserve">a.) Use this model to calculate the incremental losses for accident year 2010 </t>
  </si>
  <si>
    <t>expected to emerge between 24 and 36 months of development.</t>
  </si>
  <si>
    <t>b.) Explain how this model can be interpreted as a trade-off between the standard</t>
  </si>
  <si>
    <t>chain-ladder method and the Bornhuetter-Ferguson method.</t>
  </si>
  <si>
    <t>2012 Exam 7 Q8: Calculate the incremental loss emergence</t>
  </si>
  <si>
    <t>Exam 7 – Verrall – Solutions</t>
  </si>
  <si>
    <t>Solution</t>
  </si>
  <si>
    <t>a.)</t>
  </si>
  <si>
    <t>We need to calculate the incremental emergence between 24 and 36 months and from 36 to 48 months.</t>
  </si>
  <si>
    <t>Z_2015, 36 =</t>
  </si>
  <si>
    <t>24 to 36 months</t>
  </si>
  <si>
    <t>D_2015, 24 =</t>
  </si>
  <si>
    <t>← cumulative loss to date for AY in question.</t>
  </si>
  <si>
    <r>
      <t xml:space="preserve">Mi = </t>
    </r>
    <r>
      <rPr>
        <sz val="11"/>
        <color theme="1"/>
        <rFont val="Calibri"/>
        <family val="2"/>
      </rPr>
      <t>α_i / β_i</t>
    </r>
  </si>
  <si>
    <t>← from age 24 to 36 months</t>
  </si>
  <si>
    <t xml:space="preserve">E[C_2015,36] = </t>
  </si>
  <si>
    <t>(lambda_j -1)  / (lambda_j … lambda_n) = incremental loss emergence =</t>
  </si>
  <si>
    <t>← BF a priori ultimate loss estimate</t>
  </si>
  <si>
    <t>36 to 48 months</t>
  </si>
  <si>
    <t>sum k=1 to j-1 of y_k when j= 36 =</t>
  </si>
  <si>
    <t>sum k=1 to j-1 of y_k when j= 48 =</t>
  </si>
  <si>
    <t>lambda_48 =</t>
  </si>
  <si>
    <t>D_2015, 48 =</t>
  </si>
  <si>
    <t>lambda_36 =</t>
  </si>
  <si>
    <t>← j = 36 because predicting values when at 36 months</t>
  </si>
  <si>
    <r>
      <t xml:space="preserve">← cumulative loss to date for AY in question, </t>
    </r>
    <r>
      <rPr>
        <b/>
        <u/>
        <sz val="11"/>
        <color theme="1"/>
        <rFont val="Calibri"/>
        <family val="2"/>
        <scheme val="minor"/>
      </rPr>
      <t>including forecast mean value at 36 months</t>
    </r>
  </si>
  <si>
    <t>(unchanged)</t>
  </si>
  <si>
    <t>← from age 36 to 48 months</t>
  </si>
  <si>
    <t xml:space="preserve">E[C_2015,48] = </t>
  </si>
  <si>
    <t>Expected incremental loss emergence from 24 to 48 months for AY 2015</t>
  </si>
  <si>
    <r>
      <t xml:space="preserve">← age-to-age LDF from age 24 to 36, applicable to </t>
    </r>
    <r>
      <rPr>
        <u/>
        <sz val="11"/>
        <color theme="1"/>
        <rFont val="Calibri"/>
        <family val="2"/>
        <scheme val="minor"/>
      </rPr>
      <t>cumulative</t>
    </r>
    <r>
      <rPr>
        <sz val="11"/>
        <color theme="1"/>
        <rFont val="Calibri"/>
        <family val="2"/>
        <scheme val="minor"/>
      </rPr>
      <t xml:space="preserve"> loss data</t>
    </r>
  </si>
  <si>
    <r>
      <t xml:space="preserve">← age-to-age LDF from age 36 to 48, applicable to </t>
    </r>
    <r>
      <rPr>
        <u/>
        <sz val="11"/>
        <color theme="1"/>
        <rFont val="Calibri"/>
        <family val="2"/>
        <scheme val="minor"/>
      </rPr>
      <t>cumulative</t>
    </r>
    <r>
      <rPr>
        <sz val="11"/>
        <color theme="1"/>
        <rFont val="Calibri"/>
        <family val="2"/>
        <scheme val="minor"/>
      </rPr>
      <t xml:space="preserve"> loss data</t>
    </r>
  </si>
  <si>
    <t>b.)</t>
  </si>
  <si>
    <t>β controls the variance for the prior distribution. If we want an estimate closer to the chain-ladder result,</t>
  </si>
  <si>
    <r>
      <t xml:space="preserve">we want a larger variance in the prior distribution. This corresponds to a smaller </t>
    </r>
    <r>
      <rPr>
        <sz val="11"/>
        <color theme="1"/>
        <rFont val="Calibri"/>
        <family val="2"/>
      </rPr>
      <t>β value because Z then gets larger,</t>
    </r>
  </si>
  <si>
    <t>placing more weight on the chain-ladder result.</t>
  </si>
  <si>
    <t>xiyj is the expected incremental loss to emerge by j =</t>
  </si>
  <si>
    <t>ODP Variance =</t>
  </si>
  <si>
    <t>ODNB Variance:</t>
  </si>
  <si>
    <t>ODP Variance:</t>
  </si>
  <si>
    <t>lambda_i =</t>
  </si>
  <si>
    <t>ODNB Variance =</t>
  </si>
  <si>
    <t>i.)</t>
  </si>
  <si>
    <t>ii.)</t>
  </si>
  <si>
    <t>Normal Variance:</t>
  </si>
  <si>
    <t>iii.)</t>
  </si>
  <si>
    <t>The negative binomial distribution would achieve the goal as its format is most</t>
  </si>
  <si>
    <t>closely matched to the chain-ladder formula.</t>
  </si>
  <si>
    <t>c.)</t>
  </si>
  <si>
    <t>The normal model would achieve this as both the ODP and ODNB models cannot work</t>
  </si>
  <si>
    <t>when there is a negative sum of increments as the estimated variance for those models</t>
  </si>
  <si>
    <t>would be negative which doesn't make sense.</t>
  </si>
  <si>
    <r>
      <t>• Incremental losses, C</t>
    </r>
    <r>
      <rPr>
        <vertAlign val="subscript"/>
        <sz val="11"/>
        <color theme="1"/>
        <rFont val="Calibri"/>
        <family val="2"/>
        <scheme val="minor"/>
      </rPr>
      <t>i,j</t>
    </r>
    <r>
      <rPr>
        <sz val="11"/>
        <color theme="1"/>
        <rFont val="Calibri"/>
        <family val="2"/>
        <scheme val="minor"/>
      </rPr>
      <t>, follow an over-dispersed Poisson distribution with mean</t>
    </r>
  </si>
  <si>
    <r>
      <t>x</t>
    </r>
    <r>
      <rPr>
        <vertAlign val="sub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, and variance </t>
    </r>
    <r>
      <rPr>
        <sz val="11"/>
        <color theme="1"/>
        <rFont val="Calibri"/>
        <family val="2"/>
      </rPr>
      <t>φx</t>
    </r>
    <r>
      <rPr>
        <vertAlign val="subscript"/>
        <sz val="11"/>
        <color theme="1"/>
        <rFont val="Calibri"/>
        <family val="2"/>
      </rPr>
      <t xml:space="preserve">i </t>
    </r>
    <r>
      <rPr>
        <sz val="11"/>
        <color theme="1"/>
        <rFont val="Calibri"/>
        <family val="2"/>
      </rPr>
      <t>y</t>
    </r>
    <r>
      <rPr>
        <vertAlign val="subscript"/>
        <sz val="11"/>
        <color theme="1"/>
        <rFont val="Calibri"/>
        <family val="2"/>
      </rPr>
      <t>j</t>
    </r>
    <r>
      <rPr>
        <sz val="11"/>
        <color theme="1"/>
        <rFont val="Calibri"/>
        <family val="2"/>
      </rPr>
      <t>.</t>
    </r>
  </si>
  <si>
    <r>
      <t xml:space="preserve">It's implicit the selected age-to-age link ratio apply to the </t>
    </r>
    <r>
      <rPr>
        <u/>
        <sz val="11"/>
        <color theme="1"/>
        <rFont val="Calibri"/>
        <family val="2"/>
        <scheme val="minor"/>
      </rPr>
      <t>cumulative</t>
    </r>
    <r>
      <rPr>
        <sz val="11"/>
        <color theme="1"/>
        <rFont val="Calibri"/>
        <family val="2"/>
        <scheme val="minor"/>
      </rPr>
      <t xml:space="preserve"> incurred losses.</t>
    </r>
  </si>
  <si>
    <t>CDFs</t>
  </si>
  <si>
    <t>12 - Ult</t>
  </si>
  <si>
    <t>48 - Ult</t>
  </si>
  <si>
    <t>24 - Ult</t>
  </si>
  <si>
    <t>36 - Ult</t>
  </si>
  <si>
    <t>% reported</t>
  </si>
  <si>
    <t>Want E[C2010, 36]</t>
  </si>
  <si>
    <t>j = 36</t>
  </si>
  <si>
    <t>D 2010, 24 =</t>
  </si>
  <si>
    <t>lambda_j =</t>
  </si>
  <si>
    <r>
      <t xml:space="preserve">M = </t>
    </r>
    <r>
      <rPr>
        <sz val="11"/>
        <color theme="1"/>
        <rFont val="Calibri"/>
        <family val="2"/>
      </rPr>
      <t>α / β =</t>
    </r>
  </si>
  <si>
    <t>60 - Ult</t>
  </si>
  <si>
    <t>Z_2010, 36 =</t>
  </si>
  <si>
    <t>Estimated incremental loss reported between 24 and 36 months</t>
  </si>
  <si>
    <t>E[C_2010, 36] =</t>
  </si>
  <si>
    <t>The incremental chain-ladder loss emergence is (lambda_j -1)*D_i,j-1</t>
  </si>
  <si>
    <t>The Bornhuetter-Ferguson incremental loss emergence is (lambda_j - 1)*x_i / lambda_j</t>
  </si>
  <si>
    <t>We have credibility weighting with weights Z and (1-Z)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</si>
</sst>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_);[Red]\(&quot;$&quot;#,##0\)"/>
    <numFmt numFmtId="165" formatCode="0.0%"/>
    <numFmt numFmtId="166" formatCode="0.000"/>
    <numFmt numFmtId="167" formatCode="#,##0.000"/>
    <numFmt numFmtId="168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Continuous"/>
    </xf>
    <xf numFmtId="3" fontId="1" fillId="2" borderId="3" xfId="0" applyNumberFormat="1" applyFont="1" applyFill="1" applyBorder="1"/>
    <xf numFmtId="0" fontId="1" fillId="2" borderId="2" xfId="0" applyFont="1" applyFill="1" applyBorder="1"/>
    <xf numFmtId="0" fontId="0" fillId="2" borderId="4" xfId="0" applyFill="1" applyBorder="1"/>
    <xf numFmtId="0" fontId="1" fillId="2" borderId="3" xfId="0" applyFont="1" applyFill="1" applyBorder="1"/>
    <xf numFmtId="0" fontId="0" fillId="2" borderId="6" xfId="0" applyFill="1" applyBorder="1"/>
    <xf numFmtId="0" fontId="0" fillId="2" borderId="3" xfId="0" applyFill="1" applyBorder="1"/>
    <xf numFmtId="3" fontId="0" fillId="2" borderId="3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6" fontId="0" fillId="2" borderId="11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165" fontId="0" fillId="2" borderId="11" xfId="2" applyNumberFormat="1" applyFont="1" applyFill="1" applyBorder="1" applyAlignment="1">
      <alignment horizontal="center"/>
    </xf>
    <xf numFmtId="166" fontId="0" fillId="2" borderId="12" xfId="0" applyNumberFormat="1" applyFill="1" applyBorder="1" applyAlignment="1">
      <alignment horizontal="center"/>
    </xf>
    <xf numFmtId="165" fontId="0" fillId="2" borderId="12" xfId="2" applyNumberFormat="1" applyFont="1" applyFill="1" applyBorder="1" applyAlignment="1">
      <alignment horizontal="center"/>
    </xf>
    <xf numFmtId="3" fontId="0" fillId="2" borderId="0" xfId="0" applyNumberFormat="1" applyFill="1"/>
    <xf numFmtId="0" fontId="5" fillId="2" borderId="0" xfId="0" applyFont="1" applyFill="1"/>
    <xf numFmtId="2" fontId="0" fillId="2" borderId="0" xfId="0" applyNumberFormat="1" applyFill="1" applyAlignment="1">
      <alignment horizontal="left"/>
    </xf>
    <xf numFmtId="164" fontId="0" fillId="2" borderId="0" xfId="0" applyNumberFormat="1" applyFill="1"/>
    <xf numFmtId="0" fontId="0" fillId="2" borderId="0" xfId="0" applyFill="1" applyAlignment="1">
      <alignment horizontal="left" indent="2"/>
    </xf>
    <xf numFmtId="0" fontId="12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0" fillId="2" borderId="17" xfId="0" applyFill="1" applyBorder="1" applyAlignment="1">
      <alignment horizontal="centerContinuous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3" fontId="0" fillId="2" borderId="13" xfId="0" applyNumberFormat="1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2" borderId="15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2" borderId="16" xfId="0" applyNumberFormat="1" applyFill="1" applyBorder="1" applyAlignment="1">
      <alignment horizontal="center"/>
    </xf>
    <xf numFmtId="0" fontId="12" fillId="2" borderId="0" xfId="0" applyFont="1" applyFill="1"/>
    <xf numFmtId="0" fontId="0" fillId="2" borderId="17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0" fontId="13" fillId="0" borderId="0" xfId="0" applyFont="1"/>
    <xf numFmtId="166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left"/>
    </xf>
    <xf numFmtId="3" fontId="0" fillId="0" borderId="0" xfId="0" applyNumberFormat="1"/>
    <xf numFmtId="0" fontId="12" fillId="0" borderId="0" xfId="0" applyFont="1"/>
    <xf numFmtId="3" fontId="0" fillId="3" borderId="0" xfId="0" applyNumberFormat="1" applyFill="1"/>
    <xf numFmtId="0" fontId="6" fillId="0" borderId="0" xfId="0" applyFont="1"/>
    <xf numFmtId="3" fontId="0" fillId="4" borderId="0" xfId="0" applyNumberFormat="1" applyFill="1"/>
    <xf numFmtId="0" fontId="5" fillId="0" borderId="0" xfId="0" applyFont="1"/>
    <xf numFmtId="164" fontId="0" fillId="0" borderId="0" xfId="0" applyNumberFormat="1"/>
    <xf numFmtId="164" fontId="0" fillId="4" borderId="0" xfId="0" applyNumberFormat="1" applyFill="1"/>
    <xf numFmtId="167" fontId="0" fillId="0" borderId="0" xfId="0" applyNumberFormat="1"/>
    <xf numFmtId="168" fontId="0" fillId="0" borderId="0" xfId="0" applyNumberFormat="1"/>
    <xf numFmtId="165" fontId="0" fillId="0" borderId="0" xfId="2" applyNumberFormat="1" applyFont="1"/>
    <xf numFmtId="2" fontId="0" fillId="4" borderId="0" xfId="0" applyNumberFormat="1" applyFill="1" applyAlignment="1">
      <alignment horizontal="left"/>
    </xf>
    <xf numFmtId="0" fontId="2" fillId="2" borderId="4" xfId="1" applyFill="1" applyBorder="1" applyAlignment="1">
      <alignment horizontal="right"/>
    </xf>
    <xf numFmtId="0" fontId="2" fillId="2" borderId="5" xfId="1" applyFill="1" applyBorder="1" applyAlignment="1">
      <alignment horizontal="right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31750</xdr:rowOff>
    </xdr:from>
    <xdr:to>
      <xdr:col>1</xdr:col>
      <xdr:colOff>3829897</xdr:colOff>
      <xdr:row>4</xdr:row>
      <xdr:rowOff>70486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BD25EB-9F9E-4DA3-BC65-47CF716DE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31750"/>
          <a:ext cx="3334597" cy="80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28</xdr:row>
      <xdr:rowOff>204787</xdr:rowOff>
    </xdr:from>
    <xdr:ext cx="3254930" cy="3657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14830FE-3402-FF7C-D4BB-E9056C1CC951}"/>
                </a:ext>
              </a:extLst>
            </xdr:cNvPr>
            <xdr:cNvSpPr txBox="1"/>
          </xdr:nvSpPr>
          <xdr:spPr>
            <a:xfrm>
              <a:off x="962025" y="5815012"/>
              <a:ext cx="3254930" cy="3657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</m:sSub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+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,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</m:e>
                    </m:d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⋯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14830FE-3402-FF7C-D4BB-E9056C1CC951}"/>
                </a:ext>
              </a:extLst>
            </xdr:cNvPr>
            <xdr:cNvSpPr txBox="1"/>
          </xdr:nvSpPr>
          <xdr:spPr>
            <a:xfrm>
              <a:off x="962025" y="5815012"/>
              <a:ext cx="3254930" cy="3657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𝑍_(𝑖,𝑗) (𝜆_𝑗−1) 𝐷_(𝑖,𝑗−1)+(1−𝑍_(𝑖,𝑗) )(𝜆_𝑗−1) 𝑀_𝑖  1/(𝜆_𝑗 𝜆_(𝑗+1)⋯𝜆_𝑛 )  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466725</xdr:colOff>
      <xdr:row>30</xdr:row>
      <xdr:rowOff>71437</xdr:rowOff>
    </xdr:from>
    <xdr:ext cx="1272080" cy="446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686569E-FE1D-701F-D4DC-E00BBC0D90C4}"/>
                </a:ext>
              </a:extLst>
            </xdr:cNvPr>
            <xdr:cNvSpPr txBox="1"/>
          </xdr:nvSpPr>
          <xdr:spPr>
            <a:xfrm>
              <a:off x="1400175" y="6110287"/>
              <a:ext cx="1272080" cy="44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US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=1</m:t>
                            </m:r>
                          </m:sub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sub>
                            </m:sSub>
                          </m:e>
                        </m:nary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𝛽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nary>
                          <m:naryPr>
                            <m:chr m:val="∑"/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US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=1</m:t>
                            </m:r>
                          </m:sub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686569E-FE1D-701F-D4DC-E00BBC0D90C4}"/>
                </a:ext>
              </a:extLst>
            </xdr:cNvPr>
            <xdr:cNvSpPr txBox="1"/>
          </xdr:nvSpPr>
          <xdr:spPr>
            <a:xfrm>
              <a:off x="1400175" y="6110287"/>
              <a:ext cx="1272080" cy="44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𝑍_(𝑖,𝑗)=(∑24_(𝑘=1)^(𝑗−1)▒𝑦_𝑘 )/(𝛽_𝑖 𝜙+∑24_(𝑘=1)^(𝑗−1)▒𝑦_𝑘 )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276225</xdr:colOff>
      <xdr:row>1</xdr:row>
      <xdr:rowOff>14287</xdr:rowOff>
    </xdr:from>
    <xdr:ext cx="477503" cy="1831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75C7D2A-10CC-FA6E-83FC-28E49F4A5BE3}"/>
                </a:ext>
              </a:extLst>
            </xdr:cNvPr>
            <xdr:cNvSpPr txBox="1"/>
          </xdr:nvSpPr>
          <xdr:spPr>
            <a:xfrm>
              <a:off x="6915150" y="204787"/>
              <a:ext cx="477503" cy="183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𝑦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⋅</m:t>
                    </m:r>
                    <m:r>
                      <m:rPr>
                        <m:sty m:val="p"/>
                      </m:rPr>
                      <a:rPr lang="en-US" sz="1100" b="0" i="1">
                        <a:latin typeface="Cambria Math" panose="02040503050406030204" pitchFamily="18" charset="0"/>
                      </a:rPr>
                      <m:t>ϕ</m:t>
                    </m:r>
                  </m:oMath>
                </m:oMathPara>
              </a14:m>
              <a:endParaRPr lang="en-US" sz="1100" b="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75C7D2A-10CC-FA6E-83FC-28E49F4A5BE3}"/>
                </a:ext>
              </a:extLst>
            </xdr:cNvPr>
            <xdr:cNvSpPr txBox="1"/>
          </xdr:nvSpPr>
          <xdr:spPr>
            <a:xfrm>
              <a:off x="6915150" y="204787"/>
              <a:ext cx="477503" cy="183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𝑥_𝑖 𝑦_𝑗⋅ϕ</a:t>
              </a:r>
              <a:endParaRPr lang="en-US" sz="1100" b="0"/>
            </a:p>
          </xdr:txBody>
        </xdr:sp>
      </mc:Fallback>
    </mc:AlternateContent>
    <xdr:clientData/>
  </xdr:oneCellAnchor>
  <xdr:oneCellAnchor>
    <xdr:from>
      <xdr:col>11</xdr:col>
      <xdr:colOff>438150</xdr:colOff>
      <xdr:row>5</xdr:row>
      <xdr:rowOff>4762</xdr:rowOff>
    </xdr:from>
    <xdr:ext cx="1176348" cy="1831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F6AC074-C2D0-01EB-827A-B5FC08E9D812}"/>
                </a:ext>
              </a:extLst>
            </xdr:cNvPr>
            <xdr:cNvSpPr txBox="1"/>
          </xdr:nvSpPr>
          <xdr:spPr>
            <a:xfrm>
              <a:off x="7077075" y="957262"/>
              <a:ext cx="1176348" cy="183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𝜙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⋅</m:t>
                    </m:r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F6AC074-C2D0-01EB-827A-B5FC08E9D812}"/>
                </a:ext>
              </a:extLst>
            </xdr:cNvPr>
            <xdr:cNvSpPr txBox="1"/>
          </xdr:nvSpPr>
          <xdr:spPr>
            <a:xfrm>
              <a:off x="7077075" y="957262"/>
              <a:ext cx="1176348" cy="183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𝜙⋅𝜆_𝑖 (𝜆_𝑖−1) 𝐷_(𝑖,𝑗−1)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11</xdr:col>
      <xdr:colOff>485775</xdr:colOff>
      <xdr:row>10</xdr:row>
      <xdr:rowOff>4762</xdr:rowOff>
    </xdr:from>
    <xdr:ext cx="576055" cy="1831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2143314-6C96-47C6-1763-105C87CA006D}"/>
                </a:ext>
              </a:extLst>
            </xdr:cNvPr>
            <xdr:cNvSpPr txBox="1"/>
          </xdr:nvSpPr>
          <xdr:spPr>
            <a:xfrm>
              <a:off x="7124700" y="1909762"/>
              <a:ext cx="576055" cy="183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𝜙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⋅</m:t>
                    </m:r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2143314-6C96-47C6-1763-105C87CA006D}"/>
                </a:ext>
              </a:extLst>
            </xdr:cNvPr>
            <xdr:cNvSpPr txBox="1"/>
          </xdr:nvSpPr>
          <xdr:spPr>
            <a:xfrm>
              <a:off x="7124700" y="1909762"/>
              <a:ext cx="576055" cy="183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𝜙⋅𝐷_(𝑖,𝑗−1)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29</xdr:row>
      <xdr:rowOff>14287</xdr:rowOff>
    </xdr:from>
    <xdr:ext cx="2716065" cy="3840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1F37893-1D8A-A12E-6DF9-814CFA42CE66}"/>
                </a:ext>
              </a:extLst>
            </xdr:cNvPr>
            <xdr:cNvSpPr txBox="1"/>
          </xdr:nvSpPr>
          <xdr:spPr>
            <a:xfrm>
              <a:off x="990600" y="5738812"/>
              <a:ext cx="2716065" cy="3840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</m:sSub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+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,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</m:e>
                    </m:d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𝜆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𝑗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1F37893-1D8A-A12E-6DF9-814CFA42CE66}"/>
                </a:ext>
              </a:extLst>
            </xdr:cNvPr>
            <xdr:cNvSpPr txBox="1"/>
          </xdr:nvSpPr>
          <xdr:spPr>
            <a:xfrm>
              <a:off x="990600" y="5738812"/>
              <a:ext cx="2716065" cy="3840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𝑍_(𝑖,𝑗) (𝜆_𝑗−1) 𝐷_(𝑖,𝑗−1)+(1−𝑍_(𝑖,𝑗) )(𝜆_𝑗−1) 𝑥_𝑖 (1/𝜆_𝑗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447675</xdr:colOff>
      <xdr:row>31</xdr:row>
      <xdr:rowOff>80962</xdr:rowOff>
    </xdr:from>
    <xdr:ext cx="1303113" cy="446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37996D7-1D7D-707C-A23B-768824D3157D}"/>
                </a:ext>
              </a:extLst>
            </xdr:cNvPr>
            <xdr:cNvSpPr txBox="1"/>
          </xdr:nvSpPr>
          <xdr:spPr>
            <a:xfrm>
              <a:off x="1381125" y="6186487"/>
              <a:ext cx="1303113" cy="44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US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=1</m:t>
                            </m:r>
                          </m:sub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sub>
                            </m:sSub>
                          </m:e>
                        </m:nary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𝛽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 </m:t>
                        </m:r>
                        <m:nary>
                          <m:naryPr>
                            <m:chr m:val="∑"/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US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=1</m:t>
                            </m:r>
                          </m:sub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37996D7-1D7D-707C-A23B-768824D3157D}"/>
                </a:ext>
              </a:extLst>
            </xdr:cNvPr>
            <xdr:cNvSpPr txBox="1"/>
          </xdr:nvSpPr>
          <xdr:spPr>
            <a:xfrm>
              <a:off x="1381125" y="6186487"/>
              <a:ext cx="1303113" cy="44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𝑍_(𝑖,𝑗)=(∑24_(𝑘=1)^(𝑗−1)▒𝑦_𝑘 )/(𝛽_𝑖 𝜙+ ∑24_(𝑘=1)^(𝑗−1)▒𝑦_𝑘 )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F2D0-AD4F-4ACE-9D2C-DA87BD5AAA91}">
  <dimension ref="A7:B36"/>
  <sheetViews>
    <sheetView tabSelected="1" workbookViewId="0">
      <selection activeCell="A8" sqref="A8"/>
    </sheetView>
  </sheetViews>
  <sheetFormatPr defaultRowHeight="14.4" x14ac:dyDescent="0.3"/>
  <cols>
    <col min="2" max="2" width="75.5546875" bestFit="1" customWidth="1"/>
  </cols>
  <sheetData>
    <row r="7" spans="1:2" ht="21" x14ac:dyDescent="0.4">
      <c r="A7" s="5" t="s">
        <v>80</v>
      </c>
      <c r="B7" s="5"/>
    </row>
    <row r="8" spans="1:2" ht="15" customHeight="1" x14ac:dyDescent="0.4">
      <c r="A8" s="4"/>
      <c r="B8" s="4"/>
    </row>
    <row r="9" spans="1:2" ht="21" x14ac:dyDescent="0.4">
      <c r="A9" s="1"/>
      <c r="B9" s="1"/>
    </row>
    <row r="10" spans="1:2" x14ac:dyDescent="0.3">
      <c r="A10" s="2" t="s">
        <v>0</v>
      </c>
      <c r="B10" s="2" t="s">
        <v>1</v>
      </c>
    </row>
    <row r="11" spans="1:2" x14ac:dyDescent="0.3">
      <c r="A11" s="3">
        <v>1</v>
      </c>
      <c r="B11" t="s">
        <v>37</v>
      </c>
    </row>
    <row r="12" spans="1:2" x14ac:dyDescent="0.3">
      <c r="A12" s="19">
        <v>2</v>
      </c>
      <c r="B12" t="s">
        <v>38</v>
      </c>
    </row>
    <row r="13" spans="1:2" x14ac:dyDescent="0.3">
      <c r="A13" s="19">
        <v>3</v>
      </c>
      <c r="B13" t="s">
        <v>79</v>
      </c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</sheetData>
  <hyperlinks>
    <hyperlink ref="A11" location="'W-Bahnemann-Ch51'!A1" display="'W-Bahnemann-Ch51'!A1" xr:uid="{CC698FFD-E66E-4262-84DA-582211D450F9}"/>
    <hyperlink ref="A12" location="'2'!A1" display="'2'!A1" xr:uid="{E48DC34B-0122-4399-8DA5-913C2D62243B}"/>
    <hyperlink ref="A13" location="'3'!A1" display="'3'!A1" xr:uid="{A9752679-BD0E-4E0F-9B73-677E71948AA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E658-F379-4863-876C-E73534902D3F}">
  <dimension ref="A1:R42"/>
  <sheetViews>
    <sheetView workbookViewId="0"/>
  </sheetViews>
  <sheetFormatPr defaultRowHeight="14.4" x14ac:dyDescent="0.3"/>
  <cols>
    <col min="1" max="1" width="14" bestFit="1" customWidth="1"/>
    <col min="2" max="2" width="10.33203125" customWidth="1"/>
    <col min="3" max="3" width="13" customWidth="1"/>
    <col min="4" max="4" width="13.33203125" bestFit="1" customWidth="1"/>
    <col min="5" max="5" width="12.5546875" bestFit="1" customWidth="1"/>
    <col min="6" max="6" width="10.6640625" bestFit="1" customWidth="1"/>
    <col min="8" max="8" width="4.33203125" customWidth="1"/>
    <col min="9" max="9" width="2.6640625" customWidth="1"/>
    <col min="12" max="12" width="9.109375" customWidth="1"/>
  </cols>
  <sheetData>
    <row r="1" spans="1:18" x14ac:dyDescent="0.3">
      <c r="A1" s="7" t="s">
        <v>2</v>
      </c>
      <c r="B1" s="8" t="s">
        <v>8</v>
      </c>
      <c r="C1" s="8"/>
      <c r="D1" s="8"/>
      <c r="E1" s="8"/>
      <c r="F1" s="8"/>
      <c r="G1" s="71" t="s">
        <v>7</v>
      </c>
      <c r="H1" s="72"/>
      <c r="J1" s="55" t="s">
        <v>81</v>
      </c>
    </row>
    <row r="2" spans="1:18" x14ac:dyDescent="0.3">
      <c r="A2" s="9" t="s">
        <v>3</v>
      </c>
      <c r="B2" s="16" t="s">
        <v>9</v>
      </c>
      <c r="C2" s="16"/>
      <c r="D2" s="16"/>
      <c r="E2" s="16"/>
      <c r="F2" s="16"/>
      <c r="G2" s="16"/>
      <c r="H2" s="10"/>
      <c r="I2" t="s">
        <v>82</v>
      </c>
      <c r="J2" t="s">
        <v>83</v>
      </c>
    </row>
    <row r="3" spans="1:18" x14ac:dyDescent="0.3">
      <c r="A3" s="9" t="s">
        <v>4</v>
      </c>
      <c r="B3" s="16" t="s">
        <v>36</v>
      </c>
      <c r="C3" s="16"/>
      <c r="D3" s="16"/>
      <c r="E3" s="16"/>
      <c r="F3" s="16"/>
      <c r="G3" s="16"/>
      <c r="H3" s="10"/>
      <c r="J3" s="60" t="s">
        <v>85</v>
      </c>
      <c r="L3" t="s">
        <v>99</v>
      </c>
    </row>
    <row r="4" spans="1:18" x14ac:dyDescent="0.3">
      <c r="A4" s="11"/>
      <c r="B4" s="16"/>
      <c r="C4" s="16"/>
      <c r="D4" s="16"/>
      <c r="E4" s="16"/>
      <c r="F4" s="16"/>
      <c r="G4" s="16"/>
      <c r="H4" s="10"/>
      <c r="J4" t="s">
        <v>94</v>
      </c>
      <c r="L4" s="56"/>
      <c r="N4" s="57">
        <f>E13</f>
        <v>0.66666666666666663</v>
      </c>
    </row>
    <row r="5" spans="1:18" x14ac:dyDescent="0.3">
      <c r="A5" s="6" t="s">
        <v>5</v>
      </c>
      <c r="B5" s="16" t="s">
        <v>10</v>
      </c>
      <c r="C5" s="16"/>
      <c r="D5" s="16"/>
      <c r="E5" s="16"/>
      <c r="F5" s="16"/>
      <c r="G5" s="16"/>
      <c r="H5" s="10"/>
    </row>
    <row r="6" spans="1:18" x14ac:dyDescent="0.3">
      <c r="A6" s="11"/>
      <c r="B6" s="32">
        <v>9000</v>
      </c>
      <c r="C6" s="16" t="s">
        <v>11</v>
      </c>
      <c r="D6" s="16"/>
      <c r="E6" s="16"/>
      <c r="F6" s="16"/>
      <c r="G6" s="16"/>
      <c r="H6" s="10"/>
      <c r="J6" t="s">
        <v>84</v>
      </c>
      <c r="L6" s="58">
        <f>N4/(B27*B25+N4)</f>
        <v>0.85550243123097169</v>
      </c>
    </row>
    <row r="7" spans="1:18" x14ac:dyDescent="0.3">
      <c r="A7" s="11"/>
      <c r="B7" s="16"/>
      <c r="C7" s="16"/>
      <c r="D7" s="16"/>
      <c r="E7" s="16"/>
      <c r="F7" s="16"/>
      <c r="G7" s="16"/>
      <c r="H7" s="10"/>
    </row>
    <row r="8" spans="1:18" x14ac:dyDescent="0.3">
      <c r="A8" s="6"/>
      <c r="B8" s="16" t="s">
        <v>12</v>
      </c>
      <c r="C8" s="16"/>
      <c r="D8" s="16"/>
      <c r="E8" s="16"/>
      <c r="F8" s="16"/>
      <c r="G8" s="16"/>
      <c r="H8" s="10"/>
      <c r="J8" t="s">
        <v>98</v>
      </c>
      <c r="L8" s="56">
        <f>C13</f>
        <v>1.3640000000000001</v>
      </c>
      <c r="M8" t="s">
        <v>105</v>
      </c>
    </row>
    <row r="9" spans="1:18" x14ac:dyDescent="0.3">
      <c r="A9" s="6"/>
      <c r="B9" s="20"/>
      <c r="C9" s="21" t="s">
        <v>14</v>
      </c>
      <c r="D9" s="22" t="s">
        <v>17</v>
      </c>
      <c r="E9" s="21"/>
      <c r="F9" s="16"/>
      <c r="G9" s="16"/>
      <c r="H9" s="10"/>
      <c r="J9" t="s">
        <v>86</v>
      </c>
      <c r="L9" s="59">
        <f>B6</f>
        <v>9000</v>
      </c>
      <c r="M9" t="s">
        <v>87</v>
      </c>
    </row>
    <row r="10" spans="1:18" x14ac:dyDescent="0.3">
      <c r="A10" s="12"/>
      <c r="B10" s="23"/>
      <c r="C10" s="24" t="s">
        <v>15</v>
      </c>
      <c r="D10" s="17" t="s">
        <v>15</v>
      </c>
      <c r="E10" s="24"/>
      <c r="F10" s="16"/>
      <c r="G10" s="16"/>
      <c r="H10" s="10"/>
    </row>
    <row r="11" spans="1:18" x14ac:dyDescent="0.3">
      <c r="A11" s="12"/>
      <c r="B11" s="25" t="s">
        <v>13</v>
      </c>
      <c r="C11" s="25" t="s">
        <v>16</v>
      </c>
      <c r="D11" s="26" t="s">
        <v>16</v>
      </c>
      <c r="E11" s="25" t="s">
        <v>18</v>
      </c>
      <c r="F11" s="16"/>
      <c r="G11" s="16"/>
      <c r="H11" s="10"/>
      <c r="J11" t="s">
        <v>88</v>
      </c>
      <c r="L11">
        <f>B26/B27</f>
        <v>8103.7277147487839</v>
      </c>
      <c r="M11" t="s">
        <v>92</v>
      </c>
    </row>
    <row r="12" spans="1:18" x14ac:dyDescent="0.3">
      <c r="A12" s="12"/>
      <c r="B12" s="24">
        <v>12</v>
      </c>
      <c r="C12" s="27">
        <v>2</v>
      </c>
      <c r="D12" s="28">
        <v>3</v>
      </c>
      <c r="E12" s="29">
        <f>1/D12</f>
        <v>0.33333333333333331</v>
      </c>
      <c r="F12" s="16"/>
      <c r="G12" s="16"/>
      <c r="H12" s="10"/>
      <c r="J12" t="s">
        <v>91</v>
      </c>
      <c r="Q12" s="57">
        <f>E14-E13</f>
        <v>0.24242424242424243</v>
      </c>
      <c r="R12" t="s">
        <v>89</v>
      </c>
    </row>
    <row r="13" spans="1:18" x14ac:dyDescent="0.3">
      <c r="A13" s="12"/>
      <c r="B13" s="24">
        <v>24</v>
      </c>
      <c r="C13" s="27">
        <v>1.3640000000000001</v>
      </c>
      <c r="D13" s="27">
        <v>1.5</v>
      </c>
      <c r="E13" s="29">
        <f t="shared" ref="E13:E16" si="0">1/D13</f>
        <v>0.66666666666666663</v>
      </c>
      <c r="F13" s="16"/>
      <c r="G13" s="16"/>
      <c r="H13" s="10"/>
    </row>
    <row r="14" spans="1:18" x14ac:dyDescent="0.3">
      <c r="A14" s="12"/>
      <c r="B14" s="24">
        <v>36</v>
      </c>
      <c r="C14" s="27">
        <v>1.073</v>
      </c>
      <c r="D14" s="27">
        <v>1.1000000000000001</v>
      </c>
      <c r="E14" s="29">
        <f t="shared" si="0"/>
        <v>0.90909090909090906</v>
      </c>
      <c r="F14" s="16"/>
      <c r="G14" s="16"/>
      <c r="H14" s="10"/>
      <c r="J14" t="s">
        <v>90</v>
      </c>
      <c r="L14" s="61">
        <f>L6*(L8-1)*L9+(1-L6)*L11*Q12</f>
        <v>3086.4972259847591</v>
      </c>
    </row>
    <row r="15" spans="1:18" x14ac:dyDescent="0.3">
      <c r="A15" s="11"/>
      <c r="B15" s="24">
        <v>48</v>
      </c>
      <c r="C15" s="27">
        <v>1.0249999999999999</v>
      </c>
      <c r="D15" s="27">
        <v>1.0249999999999999</v>
      </c>
      <c r="E15" s="29">
        <f t="shared" si="0"/>
        <v>0.97560975609756106</v>
      </c>
      <c r="F15" s="16"/>
      <c r="G15" s="16"/>
      <c r="H15" s="10"/>
    </row>
    <row r="16" spans="1:18" x14ac:dyDescent="0.3">
      <c r="A16" s="11"/>
      <c r="B16" s="25">
        <v>60</v>
      </c>
      <c r="C16" s="30">
        <v>1</v>
      </c>
      <c r="D16" s="30">
        <v>1</v>
      </c>
      <c r="E16" s="31">
        <f t="shared" si="0"/>
        <v>1</v>
      </c>
      <c r="F16" s="16"/>
      <c r="G16" s="16"/>
      <c r="H16" s="10"/>
      <c r="J16" s="60" t="s">
        <v>93</v>
      </c>
    </row>
    <row r="17" spans="1:18" x14ac:dyDescent="0.3">
      <c r="A17" s="11"/>
      <c r="B17" s="16"/>
      <c r="C17" s="16"/>
      <c r="D17" s="16"/>
      <c r="E17" s="16"/>
      <c r="F17" s="16"/>
      <c r="G17" s="16"/>
      <c r="H17" s="10"/>
      <c r="J17" t="s">
        <v>95</v>
      </c>
      <c r="N17" s="57">
        <f>E14</f>
        <v>0.90909090909090906</v>
      </c>
    </row>
    <row r="18" spans="1:18" ht="15.6" x14ac:dyDescent="0.35">
      <c r="A18" s="9"/>
      <c r="B18" s="16" t="s">
        <v>23</v>
      </c>
      <c r="C18" s="16"/>
      <c r="D18" s="16"/>
      <c r="E18" s="16"/>
      <c r="F18" s="16"/>
      <c r="G18" s="16"/>
      <c r="H18" s="10"/>
    </row>
    <row r="19" spans="1:18" ht="15.6" x14ac:dyDescent="0.35">
      <c r="A19" s="11"/>
      <c r="B19" s="16" t="s">
        <v>22</v>
      </c>
      <c r="C19" s="16"/>
      <c r="D19" s="16"/>
      <c r="E19" s="16"/>
      <c r="F19" s="16"/>
      <c r="G19" s="16"/>
      <c r="H19" s="10"/>
      <c r="J19" t="s">
        <v>84</v>
      </c>
      <c r="L19" s="58">
        <f>N17/(B25*B27+N17)</f>
        <v>0.88978836606160316</v>
      </c>
    </row>
    <row r="20" spans="1:18" ht="15.6" x14ac:dyDescent="0.35">
      <c r="A20" s="11"/>
      <c r="B20" s="16" t="s">
        <v>24</v>
      </c>
      <c r="C20" s="16"/>
      <c r="D20" s="16"/>
      <c r="E20" s="16"/>
      <c r="F20" s="16"/>
      <c r="G20" s="16"/>
      <c r="H20" s="10"/>
    </row>
    <row r="21" spans="1:18" ht="15.6" x14ac:dyDescent="0.35">
      <c r="A21" s="11"/>
      <c r="B21" s="16" t="s">
        <v>21</v>
      </c>
      <c r="C21" s="16"/>
      <c r="D21" s="16"/>
      <c r="E21" s="16"/>
      <c r="F21" s="16"/>
      <c r="G21" s="16"/>
      <c r="H21" s="10"/>
      <c r="J21" t="s">
        <v>96</v>
      </c>
      <c r="L21" s="56">
        <f>C14</f>
        <v>1.073</v>
      </c>
      <c r="M21" t="s">
        <v>106</v>
      </c>
    </row>
    <row r="22" spans="1:18" x14ac:dyDescent="0.3">
      <c r="A22" s="11"/>
      <c r="B22" s="16" t="s">
        <v>19</v>
      </c>
      <c r="C22" s="16"/>
      <c r="D22" s="16"/>
      <c r="E22" s="16"/>
      <c r="F22" s="16"/>
      <c r="G22" s="16"/>
      <c r="H22" s="10"/>
      <c r="J22" t="s">
        <v>97</v>
      </c>
      <c r="L22" s="59">
        <f>B6+L14</f>
        <v>12086.49722598476</v>
      </c>
      <c r="M22" t="s">
        <v>100</v>
      </c>
    </row>
    <row r="23" spans="1:18" ht="16.8" x14ac:dyDescent="0.35">
      <c r="A23" s="11"/>
      <c r="B23" s="16" t="s">
        <v>20</v>
      </c>
      <c r="C23" s="16"/>
      <c r="D23" s="16"/>
      <c r="E23" s="16"/>
      <c r="F23" s="16"/>
      <c r="G23" s="16"/>
      <c r="H23" s="10"/>
    </row>
    <row r="24" spans="1:18" x14ac:dyDescent="0.3">
      <c r="A24" s="11"/>
      <c r="B24" s="16"/>
      <c r="C24" s="16"/>
      <c r="D24" s="16"/>
      <c r="E24" s="16"/>
      <c r="F24" s="16"/>
      <c r="G24" s="16"/>
      <c r="H24" s="10"/>
      <c r="J24" t="s">
        <v>88</v>
      </c>
      <c r="M24">
        <f>B26/B27</f>
        <v>8103.7277147487839</v>
      </c>
      <c r="N24" s="62" t="s">
        <v>101</v>
      </c>
    </row>
    <row r="25" spans="1:18" x14ac:dyDescent="0.3">
      <c r="A25" s="11"/>
      <c r="B25" s="16">
        <v>9.125</v>
      </c>
      <c r="C25" s="16" t="s">
        <v>25</v>
      </c>
      <c r="D25" s="16"/>
      <c r="E25" s="16"/>
      <c r="F25" s="16"/>
      <c r="G25" s="16"/>
      <c r="H25" s="10"/>
      <c r="J25" t="s">
        <v>91</v>
      </c>
      <c r="Q25" s="57">
        <f>E15-E14</f>
        <v>6.6518847006652004E-2</v>
      </c>
      <c r="R25" t="s">
        <v>102</v>
      </c>
    </row>
    <row r="26" spans="1:18" ht="15.6" x14ac:dyDescent="0.35">
      <c r="A26" s="11"/>
      <c r="B26" s="16">
        <v>100</v>
      </c>
      <c r="C26" s="33" t="s">
        <v>27</v>
      </c>
      <c r="D26" s="16"/>
      <c r="E26" s="16"/>
      <c r="F26" s="16"/>
      <c r="G26" s="16"/>
      <c r="H26" s="10"/>
    </row>
    <row r="27" spans="1:18" ht="15.6" x14ac:dyDescent="0.35">
      <c r="A27" s="11"/>
      <c r="B27" s="16">
        <v>1.234E-2</v>
      </c>
      <c r="C27" s="33" t="s">
        <v>26</v>
      </c>
      <c r="D27" s="16"/>
      <c r="E27" s="16"/>
      <c r="F27" s="16"/>
      <c r="G27" s="16"/>
      <c r="H27" s="10"/>
      <c r="J27" t="s">
        <v>103</v>
      </c>
      <c r="L27" s="61">
        <f>L19*(L21-1)*L22+(1-L19)*M24*Q25</f>
        <v>844.48264717361076</v>
      </c>
    </row>
    <row r="28" spans="1:18" x14ac:dyDescent="0.3">
      <c r="A28" s="11"/>
      <c r="B28" s="16"/>
      <c r="C28" s="16"/>
      <c r="D28" s="16"/>
      <c r="E28" s="16"/>
      <c r="F28" s="16"/>
      <c r="G28" s="16"/>
      <c r="H28" s="10"/>
    </row>
    <row r="29" spans="1:18" ht="15.6" x14ac:dyDescent="0.35">
      <c r="A29" s="11"/>
      <c r="B29" s="16" t="s">
        <v>28</v>
      </c>
      <c r="C29" s="16"/>
      <c r="D29" s="16"/>
      <c r="E29" s="16"/>
      <c r="F29" s="16"/>
      <c r="G29" s="16"/>
      <c r="H29" s="10"/>
      <c r="J29" t="s">
        <v>104</v>
      </c>
    </row>
    <row r="30" spans="1:18" x14ac:dyDescent="0.3">
      <c r="A30" s="11"/>
      <c r="B30" s="16"/>
      <c r="C30" s="16"/>
      <c r="D30" s="16"/>
      <c r="E30" s="16"/>
      <c r="F30" s="16"/>
      <c r="G30" s="16"/>
      <c r="H30" s="10"/>
      <c r="J30" s="63">
        <f>L14+L27</f>
        <v>3930.9798731583696</v>
      </c>
    </row>
    <row r="31" spans="1:18" x14ac:dyDescent="0.3">
      <c r="A31" s="11"/>
      <c r="B31" s="16"/>
      <c r="C31" s="16"/>
      <c r="D31" s="16"/>
      <c r="E31" s="16"/>
      <c r="F31" s="16"/>
      <c r="G31" s="16"/>
      <c r="H31" s="10"/>
    </row>
    <row r="32" spans="1:18" x14ac:dyDescent="0.3">
      <c r="A32" s="11"/>
      <c r="B32" s="16" t="s">
        <v>29</v>
      </c>
      <c r="C32" s="16"/>
      <c r="D32" s="16"/>
      <c r="E32" s="16"/>
      <c r="F32" s="16"/>
      <c r="G32" s="16"/>
      <c r="H32" s="10"/>
      <c r="I32" t="s">
        <v>107</v>
      </c>
      <c r="J32" s="64" t="s">
        <v>108</v>
      </c>
    </row>
    <row r="33" spans="1:10" x14ac:dyDescent="0.3">
      <c r="A33" s="11"/>
      <c r="B33" s="16"/>
      <c r="C33" s="16"/>
      <c r="D33" s="16"/>
      <c r="E33" s="16"/>
      <c r="F33" s="16"/>
      <c r="G33" s="16"/>
      <c r="H33" s="10"/>
      <c r="J33" t="s">
        <v>109</v>
      </c>
    </row>
    <row r="34" spans="1:10" ht="15.6" x14ac:dyDescent="0.35">
      <c r="A34" s="11"/>
      <c r="B34" s="33" t="s">
        <v>30</v>
      </c>
      <c r="C34" s="16"/>
      <c r="D34" s="16"/>
      <c r="E34" s="16"/>
      <c r="F34" s="16"/>
      <c r="G34" s="16"/>
      <c r="H34" s="10"/>
      <c r="J34" t="s">
        <v>110</v>
      </c>
    </row>
    <row r="35" spans="1:10" ht="15.6" x14ac:dyDescent="0.35">
      <c r="A35" s="11"/>
      <c r="B35" s="16" t="s">
        <v>31</v>
      </c>
      <c r="C35" s="16"/>
      <c r="D35" s="16"/>
      <c r="E35" s="16"/>
      <c r="F35" s="16"/>
      <c r="G35" s="16"/>
      <c r="H35" s="10"/>
    </row>
    <row r="36" spans="1:10" x14ac:dyDescent="0.3">
      <c r="A36" s="11"/>
      <c r="B36" s="16"/>
      <c r="C36" s="16"/>
      <c r="D36" s="16"/>
      <c r="E36" s="16"/>
      <c r="F36" s="16"/>
      <c r="G36" s="16"/>
      <c r="H36" s="10"/>
    </row>
    <row r="37" spans="1:10" x14ac:dyDescent="0.3">
      <c r="A37" s="9" t="s">
        <v>6</v>
      </c>
      <c r="B37" s="16" t="s">
        <v>32</v>
      </c>
      <c r="C37" s="16"/>
      <c r="D37" s="16"/>
      <c r="E37" s="16"/>
      <c r="F37" s="16"/>
      <c r="G37" s="16"/>
      <c r="H37" s="10"/>
    </row>
    <row r="38" spans="1:10" x14ac:dyDescent="0.3">
      <c r="A38" s="11"/>
      <c r="B38" s="16" t="s">
        <v>33</v>
      </c>
      <c r="C38" s="16"/>
      <c r="D38" s="16"/>
      <c r="E38" s="16"/>
      <c r="F38" s="16"/>
      <c r="G38" s="16"/>
      <c r="H38" s="10"/>
    </row>
    <row r="39" spans="1:10" x14ac:dyDescent="0.3">
      <c r="A39" s="11"/>
      <c r="B39" s="16"/>
      <c r="C39" s="16"/>
      <c r="D39" s="16"/>
      <c r="E39" s="16"/>
      <c r="F39" s="16"/>
      <c r="G39" s="16"/>
      <c r="H39" s="10"/>
    </row>
    <row r="40" spans="1:10" x14ac:dyDescent="0.3">
      <c r="A40" s="11"/>
      <c r="B40" s="16" t="s">
        <v>34</v>
      </c>
      <c r="C40" s="16"/>
      <c r="D40" s="16"/>
      <c r="E40" s="16"/>
      <c r="F40" s="16"/>
      <c r="G40" s="16"/>
      <c r="H40" s="10"/>
    </row>
    <row r="41" spans="1:10" x14ac:dyDescent="0.3">
      <c r="A41" s="11"/>
      <c r="B41" s="16" t="s">
        <v>35</v>
      </c>
      <c r="C41" s="16"/>
      <c r="D41" s="16"/>
      <c r="E41" s="16"/>
      <c r="F41" s="16"/>
      <c r="G41" s="16"/>
      <c r="H41" s="10"/>
    </row>
    <row r="42" spans="1:10" ht="15" thickBot="1" x14ac:dyDescent="0.35">
      <c r="A42" s="13"/>
      <c r="B42" s="14"/>
      <c r="C42" s="14"/>
      <c r="D42" s="14"/>
      <c r="E42" s="14"/>
      <c r="F42" s="14"/>
      <c r="G42" s="14"/>
      <c r="H42" s="15"/>
    </row>
  </sheetData>
  <mergeCells count="1">
    <mergeCell ref="G1:H1"/>
  </mergeCells>
  <hyperlinks>
    <hyperlink ref="G1:H1" location="TOC!A1" display="Return to TOC" xr:uid="{041099B7-68BB-415D-BD8B-7E07DE843FB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C7328-35F1-405F-9200-12197542C5E6}">
  <dimension ref="A1:P29"/>
  <sheetViews>
    <sheetView workbookViewId="0"/>
  </sheetViews>
  <sheetFormatPr defaultRowHeight="14.4" x14ac:dyDescent="0.3"/>
  <cols>
    <col min="1" max="1" width="14" bestFit="1" customWidth="1"/>
    <col min="8" max="8" width="9.6640625" customWidth="1"/>
    <col min="10" max="10" width="4" bestFit="1" customWidth="1"/>
    <col min="11" max="11" width="10.88671875" bestFit="1" customWidth="1"/>
    <col min="13" max="13" width="10.88671875" bestFit="1" customWidth="1"/>
  </cols>
  <sheetData>
    <row r="1" spans="1:16" x14ac:dyDescent="0.3">
      <c r="A1" s="7" t="s">
        <v>2</v>
      </c>
      <c r="B1" s="8" t="s">
        <v>8</v>
      </c>
      <c r="C1" s="8"/>
      <c r="D1" s="8"/>
      <c r="E1" s="8"/>
      <c r="F1" s="8"/>
      <c r="G1" s="8"/>
      <c r="H1" s="71" t="s">
        <v>7</v>
      </c>
      <c r="I1" s="72"/>
      <c r="K1" s="55" t="s">
        <v>81</v>
      </c>
    </row>
    <row r="2" spans="1:16" x14ac:dyDescent="0.3">
      <c r="A2" s="9" t="s">
        <v>3</v>
      </c>
      <c r="B2" s="16" t="s">
        <v>39</v>
      </c>
      <c r="C2" s="16"/>
      <c r="D2" s="16"/>
      <c r="E2" s="16"/>
      <c r="F2" s="16"/>
      <c r="G2" s="16"/>
      <c r="H2" s="16"/>
      <c r="I2" s="10"/>
      <c r="J2" t="s">
        <v>82</v>
      </c>
      <c r="K2" t="s">
        <v>114</v>
      </c>
    </row>
    <row r="3" spans="1:16" x14ac:dyDescent="0.3">
      <c r="A3" s="9" t="s">
        <v>4</v>
      </c>
      <c r="B3" s="16" t="s">
        <v>40</v>
      </c>
      <c r="C3" s="16"/>
      <c r="D3" s="16"/>
      <c r="E3" s="16"/>
      <c r="F3" s="16"/>
      <c r="G3" s="16"/>
      <c r="H3" s="16"/>
      <c r="I3" s="10"/>
      <c r="K3" t="s">
        <v>111</v>
      </c>
      <c r="P3" s="65">
        <f>B13-B12</f>
        <v>25000</v>
      </c>
    </row>
    <row r="4" spans="1:16" x14ac:dyDescent="0.3">
      <c r="A4" s="11"/>
      <c r="B4" s="16"/>
      <c r="C4" s="16"/>
      <c r="D4" s="16"/>
      <c r="E4" s="16"/>
      <c r="F4" s="16"/>
      <c r="G4" s="16"/>
      <c r="H4" s="16"/>
      <c r="I4" s="10"/>
      <c r="J4" t="s">
        <v>117</v>
      </c>
      <c r="K4" t="s">
        <v>112</v>
      </c>
      <c r="M4" s="66">
        <f>1.5*P3</f>
        <v>37500</v>
      </c>
    </row>
    <row r="5" spans="1:16" x14ac:dyDescent="0.3">
      <c r="A5" s="9" t="s">
        <v>5</v>
      </c>
      <c r="B5" s="16" t="s">
        <v>41</v>
      </c>
      <c r="C5" s="16"/>
      <c r="D5" s="16"/>
      <c r="E5" s="16"/>
      <c r="F5" s="16"/>
      <c r="G5" s="16"/>
      <c r="H5" s="16"/>
      <c r="I5" s="10"/>
    </row>
    <row r="6" spans="1:16" x14ac:dyDescent="0.3">
      <c r="A6" s="11"/>
      <c r="B6" s="34" t="s">
        <v>42</v>
      </c>
      <c r="C6" s="16"/>
      <c r="D6" s="16"/>
      <c r="E6" s="16"/>
      <c r="F6" s="16"/>
      <c r="G6" s="16"/>
      <c r="H6" s="16"/>
      <c r="I6" s="10"/>
      <c r="K6" t="s">
        <v>113</v>
      </c>
    </row>
    <row r="7" spans="1:16" x14ac:dyDescent="0.3">
      <c r="A7" s="11"/>
      <c r="B7" s="34" t="s">
        <v>43</v>
      </c>
      <c r="C7" s="16"/>
      <c r="D7" s="16"/>
      <c r="E7" s="16"/>
      <c r="F7" s="16"/>
      <c r="G7" s="16"/>
      <c r="H7" s="16"/>
      <c r="I7" s="10"/>
      <c r="K7" t="s">
        <v>115</v>
      </c>
      <c r="M7">
        <f>B13/B12</f>
        <v>1.5</v>
      </c>
    </row>
    <row r="8" spans="1:16" x14ac:dyDescent="0.3">
      <c r="A8" s="11"/>
      <c r="B8" s="34" t="s">
        <v>44</v>
      </c>
      <c r="C8" s="16"/>
      <c r="D8" s="16"/>
      <c r="E8" s="16"/>
      <c r="F8" s="16"/>
      <c r="G8" s="16"/>
      <c r="H8" s="16"/>
      <c r="I8" s="10"/>
    </row>
    <row r="9" spans="1:16" x14ac:dyDescent="0.3">
      <c r="A9" s="11"/>
      <c r="B9" s="34" t="s">
        <v>45</v>
      </c>
      <c r="C9" s="16"/>
      <c r="D9" s="16"/>
      <c r="E9" s="16"/>
      <c r="F9" s="16"/>
      <c r="G9" s="16"/>
      <c r="H9" s="16"/>
      <c r="I9" s="10"/>
      <c r="J9" t="s">
        <v>118</v>
      </c>
      <c r="K9" t="s">
        <v>116</v>
      </c>
      <c r="M9" s="66">
        <f>1.25*M7*(M7-1)*B12</f>
        <v>46875</v>
      </c>
    </row>
    <row r="10" spans="1:16" x14ac:dyDescent="0.3">
      <c r="A10" s="11"/>
      <c r="B10" s="16"/>
      <c r="C10" s="16"/>
      <c r="D10" s="16"/>
      <c r="E10" s="16"/>
      <c r="F10" s="16"/>
      <c r="G10" s="16"/>
      <c r="H10" s="16"/>
      <c r="I10" s="10"/>
    </row>
    <row r="11" spans="1:16" x14ac:dyDescent="0.3">
      <c r="A11" s="11"/>
      <c r="B11" s="16" t="s">
        <v>10</v>
      </c>
      <c r="C11" s="16"/>
      <c r="D11" s="16"/>
      <c r="E11" s="16"/>
      <c r="F11" s="16"/>
      <c r="G11" s="16"/>
      <c r="H11" s="16"/>
      <c r="I11" s="10"/>
      <c r="J11" t="s">
        <v>120</v>
      </c>
      <c r="K11" t="s">
        <v>119</v>
      </c>
    </row>
    <row r="12" spans="1:16" x14ac:dyDescent="0.3">
      <c r="A12" s="11"/>
      <c r="B12" s="35">
        <v>50000</v>
      </c>
      <c r="C12" s="16" t="s">
        <v>46</v>
      </c>
      <c r="D12" s="16"/>
      <c r="E12" s="16"/>
      <c r="F12" s="16"/>
      <c r="G12" s="16"/>
      <c r="H12" s="16"/>
      <c r="I12" s="10"/>
      <c r="K12" s="66">
        <f>1.75*B12</f>
        <v>87500</v>
      </c>
    </row>
    <row r="13" spans="1:16" x14ac:dyDescent="0.3">
      <c r="A13" s="16"/>
      <c r="B13" s="35">
        <v>75000</v>
      </c>
      <c r="C13" s="16" t="s">
        <v>47</v>
      </c>
      <c r="D13" s="16"/>
      <c r="E13" s="16"/>
      <c r="F13" s="16"/>
      <c r="G13" s="16"/>
      <c r="H13" s="16"/>
      <c r="I13" s="10"/>
    </row>
    <row r="14" spans="1:16" x14ac:dyDescent="0.3">
      <c r="A14" s="11"/>
      <c r="B14" s="16"/>
      <c r="C14" s="16"/>
      <c r="D14" s="16"/>
      <c r="E14" s="16"/>
      <c r="F14" s="16"/>
      <c r="G14" s="16"/>
      <c r="H14" s="16"/>
      <c r="I14" s="10"/>
      <c r="J14" t="s">
        <v>107</v>
      </c>
      <c r="K14" t="s">
        <v>121</v>
      </c>
    </row>
    <row r="15" spans="1:16" x14ac:dyDescent="0.3">
      <c r="A15" s="9" t="s">
        <v>6</v>
      </c>
      <c r="B15" s="16" t="s">
        <v>48</v>
      </c>
      <c r="C15" s="16"/>
      <c r="D15" s="16"/>
      <c r="E15" s="16"/>
      <c r="F15" s="16"/>
      <c r="G15" s="16"/>
      <c r="H15" s="16"/>
      <c r="I15" s="10"/>
      <c r="K15" t="s">
        <v>122</v>
      </c>
    </row>
    <row r="16" spans="1:16" x14ac:dyDescent="0.3">
      <c r="A16" s="11"/>
      <c r="B16" s="16" t="s">
        <v>49</v>
      </c>
      <c r="C16" s="16"/>
      <c r="D16" s="16"/>
      <c r="E16" s="16"/>
      <c r="F16" s="16"/>
      <c r="G16" s="16"/>
      <c r="H16" s="16"/>
      <c r="I16" s="10"/>
    </row>
    <row r="17" spans="1:11" x14ac:dyDescent="0.3">
      <c r="A17" s="11"/>
      <c r="B17" s="36" t="s">
        <v>50</v>
      </c>
      <c r="C17" s="16"/>
      <c r="D17" s="16"/>
      <c r="E17" s="16"/>
      <c r="F17" s="16"/>
      <c r="G17" s="16"/>
      <c r="H17" s="16"/>
      <c r="I17" s="10"/>
      <c r="J17" t="s">
        <v>123</v>
      </c>
      <c r="K17" t="s">
        <v>124</v>
      </c>
    </row>
    <row r="18" spans="1:11" x14ac:dyDescent="0.3">
      <c r="A18" s="11"/>
      <c r="B18" s="36" t="s">
        <v>51</v>
      </c>
      <c r="C18" s="16"/>
      <c r="D18" s="16"/>
      <c r="E18" s="16"/>
      <c r="F18" s="16"/>
      <c r="G18" s="16"/>
      <c r="H18" s="16"/>
      <c r="I18" s="10"/>
      <c r="K18" t="s">
        <v>125</v>
      </c>
    </row>
    <row r="19" spans="1:11" x14ac:dyDescent="0.3">
      <c r="A19" s="11"/>
      <c r="B19" s="36" t="s">
        <v>52</v>
      </c>
      <c r="C19" s="16"/>
      <c r="D19" s="16"/>
      <c r="E19" s="16"/>
      <c r="F19" s="16"/>
      <c r="G19" s="16"/>
      <c r="H19" s="16"/>
      <c r="I19" s="10"/>
      <c r="K19" t="s">
        <v>126</v>
      </c>
    </row>
    <row r="20" spans="1:11" x14ac:dyDescent="0.3">
      <c r="A20" s="11"/>
      <c r="B20" s="16"/>
      <c r="C20" s="16"/>
      <c r="D20" s="16"/>
      <c r="E20" s="16"/>
      <c r="F20" s="16"/>
      <c r="G20" s="16"/>
      <c r="H20" s="16"/>
      <c r="I20" s="10"/>
    </row>
    <row r="21" spans="1:11" x14ac:dyDescent="0.3">
      <c r="A21" s="11"/>
      <c r="B21" s="16" t="s">
        <v>53</v>
      </c>
      <c r="C21" s="16"/>
      <c r="D21" s="16"/>
      <c r="E21" s="16"/>
      <c r="F21" s="16"/>
      <c r="G21" s="16"/>
      <c r="H21" s="16"/>
      <c r="I21" s="10"/>
    </row>
    <row r="22" spans="1:11" x14ac:dyDescent="0.3">
      <c r="A22" s="11"/>
      <c r="B22" s="16" t="s">
        <v>54</v>
      </c>
      <c r="C22" s="16"/>
      <c r="D22" s="16"/>
      <c r="E22" s="16"/>
      <c r="F22" s="16"/>
      <c r="G22" s="16"/>
      <c r="H22" s="16"/>
      <c r="I22" s="10"/>
    </row>
    <row r="23" spans="1:11" x14ac:dyDescent="0.3">
      <c r="A23" s="11"/>
      <c r="B23" s="16" t="s">
        <v>55</v>
      </c>
      <c r="C23" s="16"/>
      <c r="D23" s="16"/>
      <c r="E23" s="16"/>
      <c r="F23" s="16"/>
      <c r="G23" s="16"/>
      <c r="H23" s="16"/>
      <c r="I23" s="10"/>
    </row>
    <row r="24" spans="1:11" x14ac:dyDescent="0.3">
      <c r="A24" s="11"/>
      <c r="B24" s="16"/>
      <c r="C24" s="16"/>
      <c r="D24" s="16"/>
      <c r="E24" s="16"/>
      <c r="F24" s="16"/>
      <c r="G24" s="16"/>
      <c r="H24" s="16"/>
      <c r="I24" s="10"/>
    </row>
    <row r="25" spans="1:11" x14ac:dyDescent="0.3">
      <c r="A25" s="11"/>
      <c r="B25" s="16" t="s">
        <v>56</v>
      </c>
      <c r="C25" s="16"/>
      <c r="D25" s="16"/>
      <c r="E25" s="16"/>
      <c r="F25" s="16"/>
      <c r="G25" s="16"/>
      <c r="H25" s="16"/>
      <c r="I25" s="10"/>
    </row>
    <row r="26" spans="1:11" x14ac:dyDescent="0.3">
      <c r="A26" s="11"/>
      <c r="B26" s="16" t="s">
        <v>57</v>
      </c>
      <c r="C26" s="16"/>
      <c r="D26" s="16"/>
      <c r="E26" s="16"/>
      <c r="F26" s="16"/>
      <c r="G26" s="16"/>
      <c r="H26" s="16"/>
      <c r="I26" s="10"/>
    </row>
    <row r="27" spans="1:11" x14ac:dyDescent="0.3">
      <c r="A27" s="11"/>
      <c r="B27" s="16" t="s">
        <v>58</v>
      </c>
      <c r="C27" s="16"/>
      <c r="D27" s="16"/>
      <c r="E27" s="16"/>
      <c r="F27" s="16"/>
      <c r="G27" s="16"/>
      <c r="H27" s="16"/>
      <c r="I27" s="10"/>
    </row>
    <row r="28" spans="1:11" x14ac:dyDescent="0.3">
      <c r="A28" s="11"/>
      <c r="B28" s="16" t="s">
        <v>59</v>
      </c>
      <c r="C28" s="16"/>
      <c r="D28" s="16"/>
      <c r="E28" s="16"/>
      <c r="F28" s="16"/>
      <c r="G28" s="16"/>
      <c r="H28" s="16"/>
      <c r="I28" s="10"/>
    </row>
    <row r="29" spans="1:11" ht="15" thickBot="1" x14ac:dyDescent="0.35">
      <c r="A29" s="13"/>
      <c r="B29" s="14"/>
      <c r="C29" s="14"/>
      <c r="D29" s="14"/>
      <c r="E29" s="14"/>
      <c r="F29" s="14"/>
      <c r="G29" s="14"/>
      <c r="H29" s="14"/>
      <c r="I29" s="15"/>
    </row>
  </sheetData>
  <mergeCells count="1">
    <mergeCell ref="H1:I1"/>
  </mergeCells>
  <hyperlinks>
    <hyperlink ref="H1:I1" location="TOC!A1" display="Return to TOC" xr:uid="{53EF7EC7-AE69-4B50-8F0B-699BE4E8C2D2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EC24-9C45-4885-A35A-4FFD337B003C}">
  <dimension ref="A1:R43"/>
  <sheetViews>
    <sheetView workbookViewId="0"/>
  </sheetViews>
  <sheetFormatPr defaultRowHeight="14.4" x14ac:dyDescent="0.3"/>
  <cols>
    <col min="1" max="1" width="14" bestFit="1" customWidth="1"/>
    <col min="2" max="2" width="10.109375" customWidth="1"/>
    <col min="3" max="7" width="11" customWidth="1"/>
    <col min="8" max="8" width="11.6640625" bestFit="1" customWidth="1"/>
    <col min="9" max="9" width="1.33203125" customWidth="1"/>
    <col min="10" max="10" width="2.6640625" customWidth="1"/>
    <col min="11" max="11" width="10.88671875" customWidth="1"/>
    <col min="13" max="13" width="9.109375" customWidth="1"/>
  </cols>
  <sheetData>
    <row r="1" spans="1:18" x14ac:dyDescent="0.3">
      <c r="A1" s="7" t="s">
        <v>2</v>
      </c>
      <c r="B1" s="8" t="s">
        <v>8</v>
      </c>
      <c r="C1" s="8"/>
      <c r="D1" s="8"/>
      <c r="E1" s="8"/>
      <c r="F1" s="8"/>
      <c r="G1" s="8"/>
      <c r="H1" s="71" t="s">
        <v>7</v>
      </c>
      <c r="I1" s="72"/>
      <c r="K1" s="55" t="s">
        <v>81</v>
      </c>
    </row>
    <row r="2" spans="1:18" x14ac:dyDescent="0.3">
      <c r="A2" s="9" t="s">
        <v>3</v>
      </c>
      <c r="B2" s="16" t="s">
        <v>60</v>
      </c>
      <c r="C2" s="16"/>
      <c r="D2" s="16"/>
      <c r="E2" s="16"/>
      <c r="F2" s="16"/>
      <c r="G2" s="16"/>
      <c r="H2" s="16"/>
      <c r="I2" s="10"/>
      <c r="J2" t="s">
        <v>82</v>
      </c>
      <c r="K2" s="59" t="s">
        <v>129</v>
      </c>
    </row>
    <row r="3" spans="1:18" x14ac:dyDescent="0.3">
      <c r="A3" s="9" t="s">
        <v>4</v>
      </c>
      <c r="B3" s="16" t="s">
        <v>36</v>
      </c>
      <c r="C3" s="16"/>
      <c r="D3" s="16"/>
      <c r="E3" s="16"/>
      <c r="F3" s="16"/>
      <c r="G3" s="16"/>
      <c r="H3" s="16"/>
      <c r="I3" s="10"/>
      <c r="K3" s="59" t="s">
        <v>130</v>
      </c>
      <c r="L3" t="s">
        <v>131</v>
      </c>
      <c r="M3" t="s">
        <v>133</v>
      </c>
      <c r="N3" t="s">
        <v>134</v>
      </c>
      <c r="O3" t="s">
        <v>132</v>
      </c>
      <c r="P3" t="s">
        <v>141</v>
      </c>
    </row>
    <row r="4" spans="1:18" x14ac:dyDescent="0.3">
      <c r="A4" s="11"/>
      <c r="B4" s="16"/>
      <c r="C4" s="16"/>
      <c r="D4" s="16"/>
      <c r="E4" s="16"/>
      <c r="F4" s="16"/>
      <c r="G4" s="16"/>
      <c r="H4" s="16"/>
      <c r="I4" s="10"/>
      <c r="K4" s="59"/>
      <c r="L4" s="56">
        <f>PRODUCT(B17:$F$17)</f>
        <v>1.4935949208000001</v>
      </c>
      <c r="M4" s="56">
        <f>PRODUCT(C17:$F$17)</f>
        <v>1.1578255200000001</v>
      </c>
      <c r="N4" s="56">
        <f>PRODUCT(D17:$F$17)</f>
        <v>1.04121</v>
      </c>
      <c r="O4" s="56">
        <f>PRODUCT(E17:$F$17)</f>
        <v>1.006</v>
      </c>
      <c r="P4" s="56">
        <f>PRODUCT(F17:$F$17)</f>
        <v>1</v>
      </c>
    </row>
    <row r="5" spans="1:18" x14ac:dyDescent="0.3">
      <c r="A5" s="9" t="s">
        <v>5</v>
      </c>
      <c r="B5" s="16" t="s">
        <v>61</v>
      </c>
      <c r="C5" s="16"/>
      <c r="D5" s="16"/>
      <c r="E5" s="16"/>
      <c r="F5" s="16"/>
      <c r="G5" s="16"/>
      <c r="H5" s="16"/>
      <c r="I5" s="10"/>
      <c r="K5" s="59" t="s">
        <v>135</v>
      </c>
      <c r="L5" s="69">
        <f>1/L4</f>
        <v>0.66952557622811104</v>
      </c>
      <c r="M5" s="69">
        <f t="shared" ref="M5:P5" si="0">1/M4</f>
        <v>0.86368799333426327</v>
      </c>
      <c r="N5" s="69">
        <f t="shared" si="0"/>
        <v>0.96042104858770083</v>
      </c>
      <c r="O5" s="69">
        <f t="shared" si="0"/>
        <v>0.99403578528827041</v>
      </c>
      <c r="P5" s="69">
        <f t="shared" si="0"/>
        <v>1</v>
      </c>
    </row>
    <row r="6" spans="1:18" x14ac:dyDescent="0.3">
      <c r="A6" s="11"/>
      <c r="B6" s="37" t="s">
        <v>62</v>
      </c>
      <c r="C6" s="38"/>
      <c r="D6" s="38"/>
      <c r="E6" s="38"/>
      <c r="F6" s="38"/>
      <c r="G6" s="38"/>
      <c r="H6" s="16"/>
      <c r="I6" s="10"/>
      <c r="K6" s="59"/>
    </row>
    <row r="7" spans="1:18" x14ac:dyDescent="0.3">
      <c r="A7" s="11"/>
      <c r="B7" s="21" t="s">
        <v>63</v>
      </c>
      <c r="C7" s="39" t="s">
        <v>65</v>
      </c>
      <c r="D7" s="40"/>
      <c r="E7" s="40"/>
      <c r="F7" s="40"/>
      <c r="G7" s="41"/>
      <c r="H7" s="16"/>
      <c r="I7" s="10"/>
      <c r="K7" s="67" t="s">
        <v>136</v>
      </c>
    </row>
    <row r="8" spans="1:18" x14ac:dyDescent="0.3">
      <c r="A8" s="11"/>
      <c r="B8" s="25" t="s">
        <v>64</v>
      </c>
      <c r="C8" s="42" t="s">
        <v>66</v>
      </c>
      <c r="D8" s="42" t="s">
        <v>67</v>
      </c>
      <c r="E8" s="42" t="s">
        <v>68</v>
      </c>
      <c r="F8" s="42" t="s">
        <v>69</v>
      </c>
      <c r="G8" s="43" t="s">
        <v>70</v>
      </c>
      <c r="H8" s="16"/>
      <c r="I8" s="10"/>
      <c r="K8" s="59" t="s">
        <v>137</v>
      </c>
    </row>
    <row r="9" spans="1:18" x14ac:dyDescent="0.3">
      <c r="A9" s="11"/>
      <c r="B9" s="24">
        <v>2007</v>
      </c>
      <c r="C9" s="44">
        <v>5800</v>
      </c>
      <c r="D9" s="44">
        <v>1754</v>
      </c>
      <c r="E9" s="44">
        <v>875</v>
      </c>
      <c r="F9" s="44">
        <v>310</v>
      </c>
      <c r="G9" s="45">
        <v>54</v>
      </c>
      <c r="H9" s="16"/>
      <c r="I9" s="10"/>
    </row>
    <row r="10" spans="1:18" x14ac:dyDescent="0.3">
      <c r="A10" s="11"/>
      <c r="B10" s="24">
        <v>2008</v>
      </c>
      <c r="C10" s="46">
        <v>6000</v>
      </c>
      <c r="D10" s="46">
        <v>1675</v>
      </c>
      <c r="E10" s="46">
        <v>780</v>
      </c>
      <c r="F10" s="46">
        <v>285</v>
      </c>
      <c r="G10" s="47"/>
      <c r="H10" s="16"/>
      <c r="I10" s="10"/>
      <c r="K10" t="s">
        <v>94</v>
      </c>
      <c r="O10" s="57">
        <f>M5</f>
        <v>0.86368799333426327</v>
      </c>
    </row>
    <row r="11" spans="1:18" x14ac:dyDescent="0.3">
      <c r="A11" s="11"/>
      <c r="B11" s="24">
        <v>2009</v>
      </c>
      <c r="C11" s="46">
        <v>5700</v>
      </c>
      <c r="D11" s="46">
        <v>1850</v>
      </c>
      <c r="E11" s="46">
        <v>888</v>
      </c>
      <c r="F11" s="46"/>
      <c r="G11" s="47"/>
      <c r="H11" s="16"/>
      <c r="I11" s="10"/>
      <c r="K11" t="s">
        <v>142</v>
      </c>
      <c r="M11" s="68">
        <f>O10/(B25*B27+O10)</f>
        <v>0.89964550779888852</v>
      </c>
    </row>
    <row r="12" spans="1:18" x14ac:dyDescent="0.3">
      <c r="A12" s="11"/>
      <c r="B12" s="24">
        <v>2010</v>
      </c>
      <c r="C12" s="46">
        <v>5850</v>
      </c>
      <c r="D12" s="46">
        <v>1500</v>
      </c>
      <c r="E12" s="46"/>
      <c r="F12" s="46"/>
      <c r="G12" s="47"/>
      <c r="H12" s="16"/>
      <c r="I12" s="10"/>
    </row>
    <row r="13" spans="1:18" x14ac:dyDescent="0.3">
      <c r="A13" s="11"/>
      <c r="B13" s="25">
        <v>2011</v>
      </c>
      <c r="C13" s="48">
        <v>6300</v>
      </c>
      <c r="D13" s="48"/>
      <c r="E13" s="48"/>
      <c r="F13" s="48"/>
      <c r="G13" s="49"/>
      <c r="H13" s="16"/>
      <c r="I13" s="10"/>
      <c r="K13" s="59" t="s">
        <v>138</v>
      </c>
      <c r="L13" s="59">
        <f>SUM(C12:D12)</f>
        <v>7350</v>
      </c>
    </row>
    <row r="14" spans="1:18" x14ac:dyDescent="0.3">
      <c r="A14" s="11"/>
      <c r="B14" s="16"/>
      <c r="C14" s="16"/>
      <c r="D14" s="16"/>
      <c r="E14" s="16"/>
      <c r="F14" s="16"/>
      <c r="G14" s="16"/>
      <c r="H14" s="16"/>
      <c r="I14" s="10"/>
      <c r="K14" s="59" t="s">
        <v>139</v>
      </c>
      <c r="L14" s="56">
        <f>C17</f>
        <v>1.1120000000000001</v>
      </c>
    </row>
    <row r="15" spans="1:18" x14ac:dyDescent="0.3">
      <c r="A15" s="11"/>
      <c r="B15" s="50" t="s">
        <v>71</v>
      </c>
      <c r="C15" s="16"/>
      <c r="D15" s="16"/>
      <c r="E15" s="16"/>
      <c r="F15" s="16"/>
      <c r="G15" s="16"/>
      <c r="H15" s="16"/>
      <c r="I15" s="10"/>
      <c r="K15" s="59" t="s">
        <v>140</v>
      </c>
      <c r="L15">
        <f>B26/B27</f>
        <v>8748.906386701663</v>
      </c>
    </row>
    <row r="16" spans="1:18" x14ac:dyDescent="0.3">
      <c r="A16" s="11"/>
      <c r="B16" s="51" t="s">
        <v>67</v>
      </c>
      <c r="C16" s="42" t="s">
        <v>68</v>
      </c>
      <c r="D16" s="42" t="s">
        <v>69</v>
      </c>
      <c r="E16" s="42" t="s">
        <v>70</v>
      </c>
      <c r="F16" s="43" t="s">
        <v>72</v>
      </c>
      <c r="G16" s="16"/>
      <c r="H16" s="16"/>
      <c r="I16" s="10"/>
      <c r="K16" s="59" t="s">
        <v>143</v>
      </c>
      <c r="R16" s="57">
        <f>N5-M5</f>
        <v>9.6733055253437561E-2</v>
      </c>
    </row>
    <row r="17" spans="1:13" x14ac:dyDescent="0.3">
      <c r="A17" s="11"/>
      <c r="B17" s="52">
        <v>1.29</v>
      </c>
      <c r="C17" s="53">
        <v>1.1120000000000001</v>
      </c>
      <c r="D17" s="53">
        <v>1.0349999999999999</v>
      </c>
      <c r="E17" s="53">
        <v>1.006</v>
      </c>
      <c r="F17" s="54">
        <v>1</v>
      </c>
      <c r="G17" s="16"/>
      <c r="H17" s="16"/>
      <c r="I17" s="10"/>
    </row>
    <row r="18" spans="1:13" x14ac:dyDescent="0.3">
      <c r="A18" s="11"/>
      <c r="B18" s="16"/>
      <c r="C18" s="16"/>
      <c r="D18" s="16"/>
      <c r="E18" s="16"/>
      <c r="F18" s="16"/>
      <c r="G18" s="16"/>
      <c r="H18" s="16"/>
      <c r="I18" s="10"/>
      <c r="K18" s="59" t="s">
        <v>144</v>
      </c>
      <c r="M18" s="70">
        <f>M11*(L14-1)*L13+(1-M11)*L15*R16</f>
        <v>825.51903625469834</v>
      </c>
    </row>
    <row r="19" spans="1:13" ht="15.6" x14ac:dyDescent="0.35">
      <c r="A19" s="11"/>
      <c r="B19" s="16" t="s">
        <v>127</v>
      </c>
      <c r="C19" s="16"/>
      <c r="D19" s="16"/>
      <c r="E19" s="16"/>
      <c r="F19" s="16"/>
      <c r="G19" s="16"/>
      <c r="H19" s="16"/>
      <c r="I19" s="10"/>
    </row>
    <row r="20" spans="1:13" ht="15.6" x14ac:dyDescent="0.35">
      <c r="A20" s="11"/>
      <c r="B20" s="16" t="s">
        <v>128</v>
      </c>
      <c r="C20" s="16"/>
      <c r="D20" s="16"/>
      <c r="E20" s="16"/>
      <c r="F20" s="16"/>
      <c r="G20" s="16"/>
      <c r="H20" s="16"/>
      <c r="I20" s="10"/>
      <c r="J20" t="s">
        <v>107</v>
      </c>
      <c r="K20" s="59" t="s">
        <v>145</v>
      </c>
    </row>
    <row r="21" spans="1:13" ht="15.6" x14ac:dyDescent="0.35">
      <c r="A21" s="11"/>
      <c r="B21" s="16" t="s">
        <v>24</v>
      </c>
      <c r="C21" s="16"/>
      <c r="D21" s="16"/>
      <c r="E21" s="16"/>
      <c r="F21" s="16"/>
      <c r="G21" s="16"/>
      <c r="H21" s="16"/>
      <c r="I21" s="10"/>
      <c r="K21" t="s">
        <v>146</v>
      </c>
    </row>
    <row r="22" spans="1:13" x14ac:dyDescent="0.3">
      <c r="A22" s="11"/>
      <c r="B22" s="16" t="s">
        <v>73</v>
      </c>
      <c r="C22" s="16"/>
      <c r="D22" s="16"/>
      <c r="E22" s="16"/>
      <c r="F22" s="16"/>
      <c r="G22" s="16"/>
      <c r="H22" s="16"/>
      <c r="I22" s="10"/>
      <c r="K22" s="59" t="s">
        <v>147</v>
      </c>
    </row>
    <row r="23" spans="1:13" x14ac:dyDescent="0.3">
      <c r="A23" s="11"/>
      <c r="B23" s="16" t="s">
        <v>19</v>
      </c>
      <c r="C23" s="16"/>
      <c r="D23" s="16"/>
      <c r="E23" s="16"/>
      <c r="F23" s="16"/>
      <c r="G23" s="16"/>
      <c r="H23" s="16"/>
      <c r="I23" s="10"/>
    </row>
    <row r="24" spans="1:13" ht="16.8" x14ac:dyDescent="0.35">
      <c r="A24" s="11"/>
      <c r="B24" s="16" t="s">
        <v>20</v>
      </c>
      <c r="C24" s="16"/>
      <c r="D24" s="16"/>
      <c r="E24" s="16"/>
      <c r="F24" s="16"/>
      <c r="G24" s="16"/>
      <c r="H24" s="16"/>
      <c r="I24" s="10"/>
    </row>
    <row r="25" spans="1:13" x14ac:dyDescent="0.3">
      <c r="A25" s="11"/>
      <c r="B25" s="17">
        <v>8.4290000000000003</v>
      </c>
      <c r="C25" s="16" t="s">
        <v>25</v>
      </c>
      <c r="D25" s="16"/>
      <c r="E25" s="16"/>
      <c r="F25" s="16"/>
      <c r="G25" s="16"/>
      <c r="H25" s="16"/>
      <c r="I25" s="10"/>
    </row>
    <row r="26" spans="1:13" ht="15.6" x14ac:dyDescent="0.35">
      <c r="A26" s="11"/>
      <c r="B26" s="16">
        <v>100</v>
      </c>
      <c r="C26" s="33" t="s">
        <v>27</v>
      </c>
      <c r="D26" s="16"/>
      <c r="E26" s="16"/>
      <c r="F26" s="16"/>
      <c r="G26" s="16"/>
      <c r="H26" s="16"/>
      <c r="I26" s="10"/>
    </row>
    <row r="27" spans="1:13" ht="15.6" x14ac:dyDescent="0.35">
      <c r="A27" s="11"/>
      <c r="B27" s="16">
        <v>1.1429999999999999E-2</v>
      </c>
      <c r="C27" s="33" t="s">
        <v>26</v>
      </c>
      <c r="D27" s="16"/>
      <c r="E27" s="16"/>
      <c r="F27" s="16"/>
      <c r="G27" s="16"/>
      <c r="H27" s="16"/>
      <c r="I27" s="10"/>
    </row>
    <row r="28" spans="1:13" x14ac:dyDescent="0.3">
      <c r="A28" s="11"/>
      <c r="B28" s="16"/>
      <c r="C28" s="16"/>
      <c r="D28" s="16"/>
      <c r="E28" s="16"/>
      <c r="F28" s="16"/>
      <c r="G28" s="16"/>
      <c r="H28" s="16"/>
      <c r="I28" s="10"/>
    </row>
    <row r="29" spans="1:13" ht="15.6" x14ac:dyDescent="0.35">
      <c r="A29" s="11"/>
      <c r="B29" s="16" t="s">
        <v>28</v>
      </c>
      <c r="C29" s="16"/>
      <c r="D29" s="16"/>
      <c r="E29" s="16"/>
      <c r="F29" s="16"/>
      <c r="G29" s="16"/>
      <c r="H29" s="16"/>
      <c r="I29" s="10"/>
    </row>
    <row r="30" spans="1:13" x14ac:dyDescent="0.3">
      <c r="A30" s="11"/>
      <c r="B30" s="16"/>
      <c r="C30" s="16"/>
      <c r="D30" s="16"/>
      <c r="E30" s="16"/>
      <c r="F30" s="16"/>
      <c r="G30" s="16"/>
      <c r="H30" s="16"/>
      <c r="I30" s="10"/>
    </row>
    <row r="31" spans="1:13" x14ac:dyDescent="0.3">
      <c r="A31" s="11"/>
      <c r="B31" s="16"/>
      <c r="C31" s="16"/>
      <c r="D31" s="16"/>
      <c r="E31" s="16"/>
      <c r="F31" s="16"/>
      <c r="G31" s="16"/>
      <c r="H31" s="16"/>
      <c r="I31" s="10"/>
    </row>
    <row r="32" spans="1:13" x14ac:dyDescent="0.3">
      <c r="A32" s="11"/>
      <c r="B32" s="16"/>
      <c r="C32" s="16"/>
      <c r="D32" s="16"/>
      <c r="E32" s="16"/>
      <c r="F32" s="16"/>
      <c r="G32" s="16"/>
      <c r="H32" s="16"/>
      <c r="I32" s="10"/>
    </row>
    <row r="33" spans="1:9" x14ac:dyDescent="0.3">
      <c r="A33" s="11"/>
      <c r="B33" s="16" t="s">
        <v>74</v>
      </c>
      <c r="C33" s="16"/>
      <c r="D33" s="16"/>
      <c r="E33" s="16"/>
      <c r="F33" s="16"/>
      <c r="G33" s="16"/>
      <c r="H33" s="16"/>
      <c r="I33" s="10"/>
    </row>
    <row r="34" spans="1:9" x14ac:dyDescent="0.3">
      <c r="A34" s="11"/>
      <c r="B34" s="16"/>
      <c r="C34" s="16"/>
      <c r="D34" s="16"/>
      <c r="E34" s="16"/>
      <c r="F34" s="16"/>
      <c r="G34" s="16"/>
      <c r="H34" s="16"/>
      <c r="I34" s="10"/>
    </row>
    <row r="35" spans="1:9" ht="15.6" x14ac:dyDescent="0.35">
      <c r="A35" s="11"/>
      <c r="B35" s="33" t="s">
        <v>30</v>
      </c>
      <c r="C35" s="16"/>
      <c r="D35" s="16"/>
      <c r="E35" s="16"/>
      <c r="F35" s="16"/>
      <c r="G35" s="16"/>
      <c r="H35" s="16"/>
      <c r="I35" s="10"/>
    </row>
    <row r="36" spans="1:9" ht="15.6" x14ac:dyDescent="0.35">
      <c r="A36" s="11"/>
      <c r="B36" s="16" t="s">
        <v>31</v>
      </c>
      <c r="C36" s="16"/>
      <c r="D36" s="16"/>
      <c r="E36" s="16"/>
      <c r="F36" s="16"/>
      <c r="G36" s="16"/>
      <c r="H36" s="16"/>
      <c r="I36" s="10"/>
    </row>
    <row r="37" spans="1:9" x14ac:dyDescent="0.3">
      <c r="A37" s="11"/>
      <c r="B37" s="16"/>
      <c r="C37" s="16"/>
      <c r="D37" s="16"/>
      <c r="E37" s="16"/>
      <c r="F37" s="16"/>
      <c r="G37" s="16"/>
      <c r="H37" s="16"/>
      <c r="I37" s="10"/>
    </row>
    <row r="38" spans="1:9" x14ac:dyDescent="0.3">
      <c r="A38" s="9" t="s">
        <v>6</v>
      </c>
      <c r="B38" s="16" t="s">
        <v>75</v>
      </c>
      <c r="C38" s="16"/>
      <c r="D38" s="16"/>
      <c r="E38" s="16"/>
      <c r="F38" s="16"/>
      <c r="G38" s="16"/>
      <c r="H38" s="16"/>
      <c r="I38" s="10"/>
    </row>
    <row r="39" spans="1:9" x14ac:dyDescent="0.3">
      <c r="A39" s="11"/>
      <c r="B39" s="16" t="s">
        <v>76</v>
      </c>
      <c r="C39" s="16"/>
      <c r="D39" s="16"/>
      <c r="E39" s="16"/>
      <c r="F39" s="16"/>
      <c r="G39" s="16"/>
      <c r="H39" s="16"/>
      <c r="I39" s="10"/>
    </row>
    <row r="40" spans="1:9" x14ac:dyDescent="0.3">
      <c r="A40" s="11"/>
      <c r="B40" s="16"/>
      <c r="C40" s="16"/>
      <c r="D40" s="16"/>
      <c r="E40" s="16"/>
      <c r="F40" s="16"/>
      <c r="G40" s="16"/>
      <c r="H40" s="16"/>
      <c r="I40" s="10"/>
    </row>
    <row r="41" spans="1:9" x14ac:dyDescent="0.3">
      <c r="A41" s="11"/>
      <c r="B41" s="16" t="s">
        <v>77</v>
      </c>
      <c r="C41" s="16"/>
      <c r="D41" s="16"/>
      <c r="E41" s="16"/>
      <c r="F41" s="16"/>
      <c r="G41" s="16"/>
      <c r="H41" s="16"/>
      <c r="I41" s="10"/>
    </row>
    <row r="42" spans="1:9" x14ac:dyDescent="0.3">
      <c r="A42" s="11"/>
      <c r="B42" s="16" t="s">
        <v>78</v>
      </c>
      <c r="C42" s="16"/>
      <c r="D42" s="16"/>
      <c r="E42" s="16"/>
      <c r="F42" s="16"/>
      <c r="G42" s="16"/>
      <c r="H42" s="16"/>
      <c r="I42" s="10"/>
    </row>
    <row r="43" spans="1:9" ht="15" thickBot="1" x14ac:dyDescent="0.35">
      <c r="A43" s="13"/>
      <c r="B43" s="14"/>
      <c r="C43" s="14"/>
      <c r="D43" s="14"/>
      <c r="E43" s="14"/>
      <c r="F43" s="14"/>
      <c r="G43" s="14"/>
      <c r="H43" s="14"/>
      <c r="I43" s="15"/>
    </row>
  </sheetData>
  <mergeCells count="1">
    <mergeCell ref="H1:I1"/>
  </mergeCells>
  <hyperlinks>
    <hyperlink ref="H1:I1" location="TOC!A1" display="Return to TOC" xr:uid="{45EB4160-1F13-4AAF-A6E8-282706AC6383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TOC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Constable</dc:creator>
  <cp:lastModifiedBy>Eva Taylor</cp:lastModifiedBy>
  <dcterms:created xsi:type="dcterms:W3CDTF">2023-12-23T12:46:27Z</dcterms:created>
  <dcterms:modified xsi:type="dcterms:W3CDTF">2024-09-06T20:13:33Z</dcterms:modified>
</cp:coreProperties>
</file>